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BE Accounting Files\Budget Templates\1.OSPA TEMPLATES\2018Templates\"/>
    </mc:Choice>
  </mc:AlternateContent>
  <bookViews>
    <workbookView xWindow="0" yWindow="0" windowWidth="18870" windowHeight="7725"/>
  </bookViews>
  <sheets>
    <sheet name="Summary" sheetId="2" r:id="rId1"/>
    <sheet name="Tuition" sheetId="3" r:id="rId2"/>
    <sheet name="SPA USE ONLY" sheetId="4" r:id="rId3"/>
  </sheets>
  <externalReferences>
    <externalReference r:id="rId4"/>
    <externalReference r:id="rId5"/>
  </externalReferences>
  <definedNames>
    <definedName name="_YR1">#REF!</definedName>
    <definedName name="_YR2">#REF!</definedName>
    <definedName name="_YR3">'[1]Form Page 4'!#REF!</definedName>
    <definedName name="_YR4">'[1]Form Page 4'!#REF!</definedName>
    <definedName name="_YR5">'[1]Form Page 4'!#REF!</definedName>
    <definedName name="bach">#REF!</definedName>
    <definedName name="fac">#REF!</definedName>
    <definedName name="grad">#REF!</definedName>
    <definedName name="GS">'[1]Form Page 4'!#REF!</definedName>
    <definedName name="hour">#REF!</definedName>
    <definedName name="HR">'[1]Form Page 4'!#REF!</definedName>
    <definedName name="merit">#REF!</definedName>
    <definedName name="PD">'[1]Form Page 4'!#REF!</definedName>
    <definedName name="post">#REF!</definedName>
    <definedName name="_xlnm.Print_Area" localSheetId="0">Summary!$A$1:$U$109</definedName>
    <definedName name="_xlnm.Print_Area" localSheetId="1">Tuition!$1:$86</definedName>
    <definedName name="Print_Area_MI">#REF!</definedName>
    <definedName name="Print_Titles_MI">#REF!</definedName>
    <definedName name="PRSALARY" function="1" xlm="1">#REF!</definedName>
    <definedName name="ps">#REF!</definedName>
    <definedName name="ug">#REF!</definedName>
    <definedName name="years">'[2]Start here'!$I$10</definedName>
  </definedNames>
  <calcPr calcId="152511" concurrentCalc="0"/>
</workbook>
</file>

<file path=xl/calcChain.xml><?xml version="1.0" encoding="utf-8"?>
<calcChain xmlns="http://schemas.openxmlformats.org/spreadsheetml/2006/main">
  <c r="H79" i="2" l="1"/>
  <c r="H15" i="2"/>
  <c r="H16" i="2"/>
  <c r="H17" i="2"/>
  <c r="H18" i="2"/>
  <c r="H19" i="2"/>
  <c r="H20" i="2"/>
  <c r="H21" i="2"/>
  <c r="H22" i="2"/>
  <c r="H14" i="2"/>
  <c r="H13" i="2"/>
  <c r="H31" i="2"/>
  <c r="H32" i="2"/>
  <c r="H33" i="2"/>
  <c r="H34" i="2"/>
  <c r="H35" i="2"/>
  <c r="H36" i="2"/>
  <c r="H25" i="2"/>
  <c r="H26" i="2"/>
  <c r="H27" i="2"/>
  <c r="H28" i="2"/>
  <c r="H29" i="2"/>
  <c r="H30" i="2"/>
  <c r="H24" i="2"/>
  <c r="H38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41" i="2"/>
  <c r="H40" i="2"/>
  <c r="H63" i="2"/>
  <c r="H65" i="2"/>
  <c r="H69" i="2"/>
  <c r="H73" i="2"/>
  <c r="H97" i="2"/>
  <c r="H99" i="2"/>
  <c r="J79" i="2"/>
  <c r="J15" i="2"/>
  <c r="J16" i="2"/>
  <c r="J17" i="2"/>
  <c r="J18" i="2"/>
  <c r="J19" i="2"/>
  <c r="J20" i="2"/>
  <c r="J21" i="2"/>
  <c r="J22" i="2"/>
  <c r="J14" i="2"/>
  <c r="J13" i="2"/>
  <c r="J26" i="2"/>
  <c r="J27" i="2"/>
  <c r="J28" i="2"/>
  <c r="J29" i="2"/>
  <c r="J30" i="2"/>
  <c r="J31" i="2"/>
  <c r="J32" i="2"/>
  <c r="J33" i="2"/>
  <c r="J34" i="2"/>
  <c r="J35" i="2"/>
  <c r="J36" i="2"/>
  <c r="J25" i="2"/>
  <c r="J24" i="2"/>
  <c r="J38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41" i="2"/>
  <c r="J40" i="2"/>
  <c r="J63" i="2"/>
  <c r="J65" i="2"/>
  <c r="J69" i="2"/>
  <c r="J73" i="2"/>
  <c r="J97" i="2"/>
  <c r="J99" i="2"/>
  <c r="L79" i="2"/>
  <c r="L15" i="2"/>
  <c r="L16" i="2"/>
  <c r="L17" i="2"/>
  <c r="L18" i="2"/>
  <c r="L19" i="2"/>
  <c r="L20" i="2"/>
  <c r="L21" i="2"/>
  <c r="L22" i="2"/>
  <c r="L14" i="2"/>
  <c r="L13" i="2"/>
  <c r="L26" i="2"/>
  <c r="L27" i="2"/>
  <c r="L28" i="2"/>
  <c r="L29" i="2"/>
  <c r="L30" i="2"/>
  <c r="L31" i="2"/>
  <c r="L32" i="2"/>
  <c r="L33" i="2"/>
  <c r="L34" i="2"/>
  <c r="L35" i="2"/>
  <c r="L36" i="2"/>
  <c r="L25" i="2"/>
  <c r="L24" i="2"/>
  <c r="L38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41" i="2"/>
  <c r="L40" i="2"/>
  <c r="L63" i="2"/>
  <c r="L65" i="2"/>
  <c r="L69" i="2"/>
  <c r="L73" i="2"/>
  <c r="L97" i="2"/>
  <c r="L99" i="2"/>
  <c r="N10" i="2"/>
  <c r="Q69" i="2"/>
  <c r="C126" i="2"/>
  <c r="O69" i="2"/>
  <c r="M69" i="2"/>
  <c r="K69" i="2"/>
  <c r="I69" i="2"/>
  <c r="S69" i="2"/>
  <c r="N69" i="2"/>
  <c r="P69" i="2"/>
  <c r="R69" i="2"/>
  <c r="T69" i="2"/>
  <c r="K68" i="3"/>
  <c r="K67" i="3"/>
  <c r="H93" i="2"/>
  <c r="J93" i="2"/>
  <c r="L93" i="2"/>
  <c r="N93" i="2"/>
  <c r="P93" i="2"/>
  <c r="R93" i="2"/>
  <c r="S93" i="2"/>
  <c r="T93" i="2"/>
  <c r="S67" i="3"/>
  <c r="Q67" i="3"/>
  <c r="O67" i="3"/>
  <c r="M67" i="3"/>
  <c r="J90" i="2"/>
  <c r="J91" i="2"/>
  <c r="J92" i="2"/>
  <c r="S80" i="2"/>
  <c r="R80" i="2"/>
  <c r="T80" i="2"/>
  <c r="H90" i="2"/>
  <c r="H91" i="2"/>
  <c r="H92" i="2"/>
  <c r="L92" i="2"/>
  <c r="N92" i="2"/>
  <c r="P92" i="2"/>
  <c r="R92" i="2"/>
  <c r="S92" i="2"/>
  <c r="T92" i="2"/>
  <c r="Q79" i="2"/>
  <c r="P90" i="2"/>
  <c r="P91" i="2"/>
  <c r="O79" i="2"/>
  <c r="N90" i="2"/>
  <c r="N91" i="2"/>
  <c r="N79" i="2"/>
  <c r="M79" i="2"/>
  <c r="L90" i="2"/>
  <c r="L91" i="2"/>
  <c r="K79" i="2"/>
  <c r="I79" i="2"/>
  <c r="S79" i="2"/>
  <c r="Q190" i="3"/>
  <c r="M190" i="3"/>
  <c r="Q200" i="3"/>
  <c r="Q201" i="3"/>
  <c r="Q202" i="3"/>
  <c r="Q203" i="3"/>
  <c r="Q204" i="3"/>
  <c r="Q205" i="3"/>
  <c r="Q206" i="3"/>
  <c r="O199" i="3"/>
  <c r="O200" i="3"/>
  <c r="O201" i="3"/>
  <c r="O202" i="3"/>
  <c r="O203" i="3"/>
  <c r="O204" i="3"/>
  <c r="O205" i="3"/>
  <c r="O206" i="3"/>
  <c r="M199" i="3"/>
  <c r="K199" i="3"/>
  <c r="Q192" i="3"/>
  <c r="Q193" i="3"/>
  <c r="Q194" i="3"/>
  <c r="Q195" i="3"/>
  <c r="Q196" i="3"/>
  <c r="Q197" i="3"/>
  <c r="O191" i="3"/>
  <c r="M191" i="3"/>
  <c r="Q182" i="3"/>
  <c r="Q183" i="3"/>
  <c r="Q184" i="3"/>
  <c r="Q185" i="3"/>
  <c r="Q186" i="3"/>
  <c r="Q187" i="3"/>
  <c r="Q188" i="3"/>
  <c r="O182" i="3"/>
  <c r="O183" i="3"/>
  <c r="O184" i="3"/>
  <c r="O185" i="3"/>
  <c r="O186" i="3"/>
  <c r="O187" i="3"/>
  <c r="O188" i="3"/>
  <c r="O181" i="3"/>
  <c r="M181" i="3"/>
  <c r="M182" i="3"/>
  <c r="M183" i="3"/>
  <c r="M184" i="3"/>
  <c r="M185" i="3"/>
  <c r="M186" i="3"/>
  <c r="M187" i="3"/>
  <c r="M188" i="3"/>
  <c r="K181" i="3"/>
  <c r="K182" i="3"/>
  <c r="K183" i="3"/>
  <c r="K184" i="3"/>
  <c r="K185" i="3"/>
  <c r="K186" i="3"/>
  <c r="K187" i="3"/>
  <c r="K188" i="3"/>
  <c r="K200" i="3"/>
  <c r="M200" i="3"/>
  <c r="O190" i="3"/>
  <c r="K190" i="3"/>
  <c r="K69" i="3"/>
  <c r="K191" i="3"/>
  <c r="K192" i="3"/>
  <c r="K193" i="3"/>
  <c r="K194" i="3"/>
  <c r="K195" i="3"/>
  <c r="K196" i="3"/>
  <c r="K197" i="3"/>
  <c r="M192" i="3"/>
  <c r="M193" i="3"/>
  <c r="M194" i="3"/>
  <c r="M195" i="3"/>
  <c r="M196" i="3"/>
  <c r="M197" i="3"/>
  <c r="O192" i="3"/>
  <c r="O193" i="3"/>
  <c r="O194" i="3"/>
  <c r="O195" i="3"/>
  <c r="O196" i="3"/>
  <c r="O197" i="3"/>
  <c r="K169" i="3"/>
  <c r="O161" i="3"/>
  <c r="M161" i="3"/>
  <c r="K161" i="3"/>
  <c r="O131" i="3"/>
  <c r="M131" i="3"/>
  <c r="K131" i="3"/>
  <c r="O101" i="3"/>
  <c r="M101" i="3"/>
  <c r="K101" i="3"/>
  <c r="K100" i="3"/>
  <c r="M100" i="3"/>
  <c r="O100" i="3"/>
  <c r="K170" i="3"/>
  <c r="M201" i="3"/>
  <c r="M68" i="3"/>
  <c r="K201" i="3"/>
  <c r="M69" i="3"/>
  <c r="Q162" i="3"/>
  <c r="Q140" i="3"/>
  <c r="Q122" i="3"/>
  <c r="Q92" i="3"/>
  <c r="O92" i="3"/>
  <c r="M202" i="3"/>
  <c r="O68" i="3"/>
  <c r="K202" i="3"/>
  <c r="O69" i="3"/>
  <c r="K203" i="3"/>
  <c r="Q69" i="3"/>
  <c r="M203" i="3"/>
  <c r="Q68" i="3"/>
  <c r="Q141" i="3"/>
  <c r="Q142" i="3"/>
  <c r="Q143" i="3"/>
  <c r="Q144" i="3"/>
  <c r="Q145" i="3"/>
  <c r="Q146" i="3"/>
  <c r="Q123" i="3"/>
  <c r="Q124" i="3"/>
  <c r="Q125" i="3"/>
  <c r="Q126" i="3"/>
  <c r="Q127" i="3"/>
  <c r="Q128" i="3"/>
  <c r="Q110" i="3"/>
  <c r="Q111" i="3"/>
  <c r="Q112" i="3"/>
  <c r="Q113" i="3"/>
  <c r="Q114" i="3"/>
  <c r="Q115" i="3"/>
  <c r="Q116" i="3"/>
  <c r="O91" i="3"/>
  <c r="M91" i="3"/>
  <c r="M92" i="3"/>
  <c r="M204" i="3"/>
  <c r="M205" i="3"/>
  <c r="M206" i="3"/>
  <c r="S68" i="3"/>
  <c r="K204" i="3"/>
  <c r="K205" i="3"/>
  <c r="K206" i="3"/>
  <c r="S69" i="3"/>
  <c r="K91" i="3"/>
  <c r="Q170" i="3"/>
  <c r="Q171" i="3"/>
  <c r="Q172" i="3"/>
  <c r="Q173" i="3"/>
  <c r="Q174" i="3"/>
  <c r="Q175" i="3"/>
  <c r="Q176" i="3"/>
  <c r="O169" i="3"/>
  <c r="O170" i="3"/>
  <c r="O171" i="3"/>
  <c r="O172" i="3"/>
  <c r="O173" i="3"/>
  <c r="O174" i="3"/>
  <c r="O175" i="3"/>
  <c r="O176" i="3"/>
  <c r="M169" i="3"/>
  <c r="K171" i="3"/>
  <c r="K172" i="3"/>
  <c r="K173" i="3"/>
  <c r="K174" i="3"/>
  <c r="K175" i="3"/>
  <c r="K176" i="3"/>
  <c r="Q163" i="3"/>
  <c r="Q164" i="3"/>
  <c r="Q165" i="3"/>
  <c r="Q166" i="3"/>
  <c r="Q167" i="3"/>
  <c r="O160" i="3"/>
  <c r="O162" i="3"/>
  <c r="O163" i="3"/>
  <c r="O164" i="3"/>
  <c r="O165" i="3"/>
  <c r="O166" i="3"/>
  <c r="O167" i="3"/>
  <c r="M160" i="3"/>
  <c r="M162" i="3"/>
  <c r="M163" i="3"/>
  <c r="M164" i="3"/>
  <c r="M165" i="3"/>
  <c r="M166" i="3"/>
  <c r="M167" i="3"/>
  <c r="K160" i="3"/>
  <c r="K162" i="3"/>
  <c r="K163" i="3"/>
  <c r="K164" i="3"/>
  <c r="K165" i="3"/>
  <c r="K166" i="3"/>
  <c r="K167" i="3"/>
  <c r="Q152" i="3"/>
  <c r="Q153" i="3"/>
  <c r="Q154" i="3"/>
  <c r="Q155" i="3"/>
  <c r="Q156" i="3"/>
  <c r="Q157" i="3"/>
  <c r="Q158" i="3"/>
  <c r="O151" i="3"/>
  <c r="O152" i="3"/>
  <c r="O153" i="3"/>
  <c r="O154" i="3"/>
  <c r="O155" i="3"/>
  <c r="O156" i="3"/>
  <c r="O157" i="3"/>
  <c r="O158" i="3"/>
  <c r="M151" i="3"/>
  <c r="M152" i="3"/>
  <c r="M153" i="3"/>
  <c r="M154" i="3"/>
  <c r="M155" i="3"/>
  <c r="M156" i="3"/>
  <c r="M157" i="3"/>
  <c r="M158" i="3"/>
  <c r="K151" i="3"/>
  <c r="O139" i="3"/>
  <c r="O140" i="3"/>
  <c r="O141" i="3"/>
  <c r="O142" i="3"/>
  <c r="O143" i="3"/>
  <c r="O144" i="3"/>
  <c r="O145" i="3"/>
  <c r="O146" i="3"/>
  <c r="M139" i="3"/>
  <c r="K139" i="3"/>
  <c r="K140" i="3"/>
  <c r="K141" i="3"/>
  <c r="K142" i="3"/>
  <c r="K143" i="3"/>
  <c r="K144" i="3"/>
  <c r="K145" i="3"/>
  <c r="K146" i="3"/>
  <c r="Q132" i="3"/>
  <c r="Q133" i="3"/>
  <c r="Q134" i="3"/>
  <c r="Q135" i="3"/>
  <c r="Q136" i="3"/>
  <c r="Q137" i="3"/>
  <c r="O130" i="3"/>
  <c r="M130" i="3"/>
  <c r="M132" i="3"/>
  <c r="M133" i="3"/>
  <c r="M134" i="3"/>
  <c r="M135" i="3"/>
  <c r="M136" i="3"/>
  <c r="M137" i="3"/>
  <c r="K130" i="3"/>
  <c r="K132" i="3"/>
  <c r="K133" i="3"/>
  <c r="K134" i="3"/>
  <c r="K135" i="3"/>
  <c r="K136" i="3"/>
  <c r="K137" i="3"/>
  <c r="O121" i="3"/>
  <c r="M121" i="3"/>
  <c r="M122" i="3"/>
  <c r="M123" i="3"/>
  <c r="M124" i="3"/>
  <c r="M125" i="3"/>
  <c r="M126" i="3"/>
  <c r="M127" i="3"/>
  <c r="M128" i="3"/>
  <c r="K121" i="3"/>
  <c r="K122" i="3"/>
  <c r="K123" i="3"/>
  <c r="K124" i="3"/>
  <c r="K125" i="3"/>
  <c r="K126" i="3"/>
  <c r="O109" i="3"/>
  <c r="M109" i="3"/>
  <c r="M110" i="3"/>
  <c r="M111" i="3"/>
  <c r="M112" i="3"/>
  <c r="M113" i="3"/>
  <c r="M114" i="3"/>
  <c r="M115" i="3"/>
  <c r="M116" i="3"/>
  <c r="K109" i="3"/>
  <c r="K110" i="3"/>
  <c r="K111" i="3"/>
  <c r="K112" i="3"/>
  <c r="K113" i="3"/>
  <c r="K114" i="3"/>
  <c r="K115" i="3"/>
  <c r="K116" i="3"/>
  <c r="Q93" i="3"/>
  <c r="P92" i="3"/>
  <c r="N92" i="3"/>
  <c r="L92" i="3"/>
  <c r="M93" i="3"/>
  <c r="M94" i="3"/>
  <c r="M95" i="3"/>
  <c r="M96" i="3"/>
  <c r="M97" i="3"/>
  <c r="M98" i="3"/>
  <c r="K152" i="3"/>
  <c r="K153" i="3"/>
  <c r="K154" i="3"/>
  <c r="K155" i="3"/>
  <c r="K156" i="3"/>
  <c r="K157" i="3"/>
  <c r="K158" i="3"/>
  <c r="K48" i="3"/>
  <c r="M170" i="3"/>
  <c r="M171" i="3"/>
  <c r="M172" i="3"/>
  <c r="M173" i="3"/>
  <c r="M174" i="3"/>
  <c r="M175" i="3"/>
  <c r="M176" i="3"/>
  <c r="K47" i="3"/>
  <c r="K46" i="3"/>
  <c r="K127" i="3"/>
  <c r="K128" i="3"/>
  <c r="M140" i="3"/>
  <c r="M141" i="3"/>
  <c r="M142" i="3"/>
  <c r="M143" i="3"/>
  <c r="M144" i="3"/>
  <c r="M145" i="3"/>
  <c r="M146" i="3"/>
  <c r="K27" i="3"/>
  <c r="Q94" i="3"/>
  <c r="Q95" i="3"/>
  <c r="Q96" i="3"/>
  <c r="Q97" i="3"/>
  <c r="Q98" i="3"/>
  <c r="K102" i="3"/>
  <c r="K103" i="3"/>
  <c r="K104" i="3"/>
  <c r="K105" i="3"/>
  <c r="K106" i="3"/>
  <c r="K107" i="3"/>
  <c r="K92" i="3"/>
  <c r="K93" i="3"/>
  <c r="K94" i="3"/>
  <c r="K95" i="3"/>
  <c r="K96" i="3"/>
  <c r="K97" i="3"/>
  <c r="K98" i="3"/>
  <c r="O110" i="3"/>
  <c r="O111" i="3"/>
  <c r="O112" i="3"/>
  <c r="O113" i="3"/>
  <c r="O114" i="3"/>
  <c r="O115" i="3"/>
  <c r="O116" i="3"/>
  <c r="O132" i="3"/>
  <c r="O133" i="3"/>
  <c r="O134" i="3"/>
  <c r="O135" i="3"/>
  <c r="O136" i="3"/>
  <c r="O137" i="3"/>
  <c r="O122" i="3"/>
  <c r="O123" i="3"/>
  <c r="O124" i="3"/>
  <c r="O125" i="3"/>
  <c r="O126" i="3"/>
  <c r="O127" i="3"/>
  <c r="O128" i="3"/>
  <c r="O93" i="3"/>
  <c r="O94" i="3"/>
  <c r="O95" i="3"/>
  <c r="O96" i="3"/>
  <c r="O97" i="3"/>
  <c r="O98" i="3"/>
  <c r="M102" i="3"/>
  <c r="M103" i="3"/>
  <c r="M104" i="3"/>
  <c r="M105" i="3"/>
  <c r="M106" i="3"/>
  <c r="M107" i="3"/>
  <c r="O102" i="3"/>
  <c r="O103" i="3"/>
  <c r="O104" i="3"/>
  <c r="O105" i="3"/>
  <c r="O106" i="3"/>
  <c r="O107" i="3"/>
  <c r="Q102" i="3"/>
  <c r="Q103" i="3"/>
  <c r="Q104" i="3"/>
  <c r="Q105" i="3"/>
  <c r="Q106" i="3"/>
  <c r="Q107" i="3"/>
  <c r="S85" i="2"/>
  <c r="R85" i="2"/>
  <c r="T85" i="2"/>
  <c r="S82" i="2"/>
  <c r="R82" i="2"/>
  <c r="T82" i="2"/>
  <c r="S8" i="3"/>
  <c r="S7" i="3"/>
  <c r="Q8" i="3"/>
  <c r="Q7" i="3"/>
  <c r="O8" i="3"/>
  <c r="O7" i="3"/>
  <c r="M8" i="3"/>
  <c r="M7" i="3"/>
  <c r="K8" i="3"/>
  <c r="K7" i="3"/>
  <c r="S47" i="3"/>
  <c r="S48" i="3"/>
  <c r="Q47" i="3"/>
  <c r="Q48" i="3"/>
  <c r="O47" i="3"/>
  <c r="O48" i="3"/>
  <c r="M47" i="3"/>
  <c r="M48" i="3"/>
  <c r="S46" i="3"/>
  <c r="O46" i="3"/>
  <c r="M46" i="3"/>
  <c r="Q46" i="3"/>
  <c r="Q51" i="2"/>
  <c r="Q52" i="2"/>
  <c r="Q53" i="2"/>
  <c r="Q54" i="2"/>
  <c r="Q55" i="2"/>
  <c r="Q56" i="2"/>
  <c r="Q57" i="2"/>
  <c r="Q58" i="2"/>
  <c r="Q59" i="2"/>
  <c r="Q60" i="2"/>
  <c r="Q61" i="2"/>
  <c r="Q50" i="2"/>
  <c r="O51" i="2"/>
  <c r="O52" i="2"/>
  <c r="O53" i="2"/>
  <c r="O54" i="2"/>
  <c r="O55" i="2"/>
  <c r="O56" i="2"/>
  <c r="O57" i="2"/>
  <c r="O58" i="2"/>
  <c r="O59" i="2"/>
  <c r="O60" i="2"/>
  <c r="O61" i="2"/>
  <c r="O50" i="2"/>
  <c r="M51" i="2"/>
  <c r="M52" i="2"/>
  <c r="M53" i="2"/>
  <c r="M54" i="2"/>
  <c r="M55" i="2"/>
  <c r="M56" i="2"/>
  <c r="M57" i="2"/>
  <c r="M58" i="2"/>
  <c r="M59" i="2"/>
  <c r="M60" i="2"/>
  <c r="M61" i="2"/>
  <c r="M50" i="2"/>
  <c r="K51" i="2"/>
  <c r="K52" i="2"/>
  <c r="K53" i="2"/>
  <c r="K54" i="2"/>
  <c r="K55" i="2"/>
  <c r="K56" i="2"/>
  <c r="K57" i="2"/>
  <c r="K58" i="2"/>
  <c r="K59" i="2"/>
  <c r="K60" i="2"/>
  <c r="K61" i="2"/>
  <c r="K50" i="2"/>
  <c r="I50" i="2"/>
  <c r="S50" i="2"/>
  <c r="I51" i="2"/>
  <c r="I52" i="2"/>
  <c r="I53" i="2"/>
  <c r="I54" i="2"/>
  <c r="I55" i="2"/>
  <c r="I56" i="2"/>
  <c r="S56" i="2"/>
  <c r="I57" i="2"/>
  <c r="I58" i="2"/>
  <c r="S58" i="2"/>
  <c r="I59" i="2"/>
  <c r="I60" i="2"/>
  <c r="I61" i="2"/>
  <c r="Q42" i="2"/>
  <c r="Q43" i="2"/>
  <c r="Q44" i="2"/>
  <c r="Q45" i="2"/>
  <c r="Q46" i="2"/>
  <c r="Q47" i="2"/>
  <c r="Q48" i="2"/>
  <c r="Q49" i="2"/>
  <c r="Q41" i="2"/>
  <c r="O42" i="2"/>
  <c r="O43" i="2"/>
  <c r="O44" i="2"/>
  <c r="O45" i="2"/>
  <c r="O46" i="2"/>
  <c r="O47" i="2"/>
  <c r="I47" i="2"/>
  <c r="K47" i="2"/>
  <c r="M47" i="2"/>
  <c r="S47" i="2"/>
  <c r="O48" i="2"/>
  <c r="O49" i="2"/>
  <c r="O41" i="2"/>
  <c r="M42" i="2"/>
  <c r="M43" i="2"/>
  <c r="M44" i="2"/>
  <c r="M45" i="2"/>
  <c r="M46" i="2"/>
  <c r="I46" i="2"/>
  <c r="K46" i="2"/>
  <c r="S46" i="2"/>
  <c r="M48" i="2"/>
  <c r="M49" i="2"/>
  <c r="M41" i="2"/>
  <c r="K42" i="2"/>
  <c r="K43" i="2"/>
  <c r="K44" i="2"/>
  <c r="K45" i="2"/>
  <c r="K48" i="2"/>
  <c r="K49" i="2"/>
  <c r="I42" i="2"/>
  <c r="S42" i="2"/>
  <c r="I43" i="2"/>
  <c r="I44" i="2"/>
  <c r="I45" i="2"/>
  <c r="I48" i="2"/>
  <c r="I49" i="2"/>
  <c r="S49" i="2"/>
  <c r="K41" i="2"/>
  <c r="I41" i="2"/>
  <c r="S41" i="2"/>
  <c r="K28" i="3"/>
  <c r="K26" i="3"/>
  <c r="K6" i="3"/>
  <c r="B4" i="4"/>
  <c r="B3" i="4"/>
  <c r="B2" i="4"/>
  <c r="B1" i="4"/>
  <c r="S95" i="2"/>
  <c r="S94" i="2"/>
  <c r="S91" i="2"/>
  <c r="S90" i="2"/>
  <c r="S89" i="2"/>
  <c r="R89" i="2"/>
  <c r="T89" i="2"/>
  <c r="S88" i="2"/>
  <c r="S87" i="2"/>
  <c r="S86" i="2"/>
  <c r="S84" i="2"/>
  <c r="S83" i="2"/>
  <c r="S81" i="2"/>
  <c r="S77" i="2"/>
  <c r="S76" i="2"/>
  <c r="S75" i="2"/>
  <c r="S74" i="2"/>
  <c r="S71" i="2"/>
  <c r="S70" i="2"/>
  <c r="S67" i="2"/>
  <c r="S66" i="2"/>
  <c r="S59" i="2"/>
  <c r="S54" i="2"/>
  <c r="S51" i="2"/>
  <c r="S36" i="2"/>
  <c r="S35" i="2"/>
  <c r="S34" i="2"/>
  <c r="S33" i="2"/>
  <c r="S32" i="2"/>
  <c r="S31" i="2"/>
  <c r="S30" i="2"/>
  <c r="S29" i="2"/>
  <c r="S28" i="2"/>
  <c r="S27" i="2"/>
  <c r="S26" i="2"/>
  <c r="S25" i="2"/>
  <c r="S22" i="2"/>
  <c r="S21" i="2"/>
  <c r="S20" i="2"/>
  <c r="S19" i="2"/>
  <c r="S18" i="2"/>
  <c r="S17" i="2"/>
  <c r="S16" i="2"/>
  <c r="S15" i="2"/>
  <c r="S14" i="2"/>
  <c r="R95" i="2"/>
  <c r="R84" i="2"/>
  <c r="R94" i="2"/>
  <c r="R77" i="2"/>
  <c r="C22" i="4"/>
  <c r="R88" i="2"/>
  <c r="T88" i="2"/>
  <c r="R87" i="2"/>
  <c r="C17" i="4"/>
  <c r="R86" i="2"/>
  <c r="T86" i="2"/>
  <c r="R83" i="2"/>
  <c r="C19" i="4"/>
  <c r="R81" i="2"/>
  <c r="C20" i="4"/>
  <c r="T77" i="2"/>
  <c r="R76" i="2"/>
  <c r="T76" i="2"/>
  <c r="R75" i="2"/>
  <c r="R70" i="2"/>
  <c r="C11" i="4"/>
  <c r="R74" i="2"/>
  <c r="C21" i="4"/>
  <c r="R71" i="2"/>
  <c r="T71" i="2"/>
  <c r="R67" i="2"/>
  <c r="T67" i="2"/>
  <c r="R66" i="2"/>
  <c r="Q73" i="2"/>
  <c r="I73" i="2"/>
  <c r="K73" i="2"/>
  <c r="M73" i="2"/>
  <c r="O73" i="2"/>
  <c r="S73" i="2"/>
  <c r="Q65" i="2"/>
  <c r="O65" i="2"/>
  <c r="M65" i="2"/>
  <c r="I65" i="2"/>
  <c r="K65" i="2"/>
  <c r="S65" i="2"/>
  <c r="Q24" i="2"/>
  <c r="O24" i="2"/>
  <c r="M24" i="2"/>
  <c r="K24" i="2"/>
  <c r="K13" i="2"/>
  <c r="K38" i="2"/>
  <c r="I13" i="2"/>
  <c r="I24" i="2"/>
  <c r="I38" i="2"/>
  <c r="M13" i="2"/>
  <c r="M38" i="2"/>
  <c r="O13" i="2"/>
  <c r="O38" i="2"/>
  <c r="Q13" i="2"/>
  <c r="Q38" i="2"/>
  <c r="S38" i="2"/>
  <c r="S24" i="2"/>
  <c r="T75" i="2"/>
  <c r="T84" i="2"/>
  <c r="T94" i="2"/>
  <c r="T83" i="2"/>
  <c r="T81" i="2"/>
  <c r="T95" i="2"/>
  <c r="T70" i="2"/>
  <c r="T66" i="2"/>
  <c r="T74" i="2"/>
  <c r="C56" i="2"/>
  <c r="C57" i="2"/>
  <c r="C58" i="2"/>
  <c r="C59" i="2"/>
  <c r="C60" i="2"/>
  <c r="C61" i="2"/>
  <c r="N65" i="2"/>
  <c r="P65" i="2"/>
  <c r="R65" i="2"/>
  <c r="N73" i="2"/>
  <c r="P73" i="2"/>
  <c r="C54" i="2"/>
  <c r="C53" i="2"/>
  <c r="C51" i="2"/>
  <c r="C50" i="2"/>
  <c r="C49" i="2"/>
  <c r="C48" i="2"/>
  <c r="C47" i="2"/>
  <c r="C46" i="2"/>
  <c r="C45" i="2"/>
  <c r="C44" i="2"/>
  <c r="C52" i="2"/>
  <c r="C41" i="2"/>
  <c r="C42" i="2"/>
  <c r="C43" i="2"/>
  <c r="C55" i="2"/>
  <c r="R73" i="2"/>
  <c r="T73" i="2"/>
  <c r="N35" i="2"/>
  <c r="N60" i="2"/>
  <c r="M27" i="3"/>
  <c r="M28" i="3"/>
  <c r="O28" i="3"/>
  <c r="O27" i="3"/>
  <c r="Q6" i="3"/>
  <c r="O26" i="3"/>
  <c r="M26" i="3"/>
  <c r="O6" i="3"/>
  <c r="M6" i="3"/>
  <c r="Q28" i="3"/>
  <c r="Q27" i="3"/>
  <c r="N36" i="2"/>
  <c r="Q26" i="3"/>
  <c r="S6" i="3"/>
  <c r="S28" i="3"/>
  <c r="S27" i="3"/>
  <c r="S26" i="3"/>
  <c r="C10" i="4"/>
  <c r="T65" i="2"/>
  <c r="N16" i="2"/>
  <c r="C16" i="4"/>
  <c r="R90" i="2"/>
  <c r="T90" i="2"/>
  <c r="C12" i="4"/>
  <c r="S13" i="2"/>
  <c r="S45" i="2"/>
  <c r="S61" i="2"/>
  <c r="S53" i="2"/>
  <c r="S57" i="2"/>
  <c r="P79" i="2"/>
  <c r="R91" i="2"/>
  <c r="T91" i="2"/>
  <c r="S44" i="2"/>
  <c r="M40" i="2"/>
  <c r="M63" i="2"/>
  <c r="M97" i="2"/>
  <c r="M99" i="2"/>
  <c r="M103" i="2"/>
  <c r="M102" i="2"/>
  <c r="M107" i="2"/>
  <c r="S60" i="2"/>
  <c r="S52" i="2"/>
  <c r="T87" i="2"/>
  <c r="S43" i="2"/>
  <c r="S55" i="2"/>
  <c r="N28" i="2"/>
  <c r="P36" i="2"/>
  <c r="P61" i="2"/>
  <c r="N61" i="2"/>
  <c r="R61" i="2"/>
  <c r="T61" i="2"/>
  <c r="N22" i="2"/>
  <c r="Q40" i="2"/>
  <c r="Q63" i="2"/>
  <c r="Q97" i="2"/>
  <c r="Q99" i="2"/>
  <c r="R79" i="2"/>
  <c r="T79" i="2"/>
  <c r="N17" i="2"/>
  <c r="P35" i="2"/>
  <c r="P60" i="2"/>
  <c r="N33" i="2"/>
  <c r="I40" i="2"/>
  <c r="K40" i="2"/>
  <c r="K63" i="2"/>
  <c r="K97" i="2"/>
  <c r="K99" i="2"/>
  <c r="K103" i="2"/>
  <c r="O40" i="2"/>
  <c r="O63" i="2"/>
  <c r="O97" i="2"/>
  <c r="O99" i="2"/>
  <c r="O103" i="2"/>
  <c r="O102" i="2"/>
  <c r="O107" i="2"/>
  <c r="S48" i="2"/>
  <c r="N26" i="2"/>
  <c r="R35" i="2"/>
  <c r="T35" i="2"/>
  <c r="R60" i="2"/>
  <c r="T60" i="2"/>
  <c r="C14" i="4"/>
  <c r="P10" i="2"/>
  <c r="K102" i="2"/>
  <c r="K107" i="2"/>
  <c r="C13" i="4"/>
  <c r="N15" i="2"/>
  <c r="N43" i="2"/>
  <c r="P16" i="2"/>
  <c r="N25" i="2"/>
  <c r="R36" i="2"/>
  <c r="T36" i="2"/>
  <c r="N32" i="2"/>
  <c r="N29" i="2"/>
  <c r="N31" i="2"/>
  <c r="N44" i="2"/>
  <c r="P17" i="2"/>
  <c r="P44" i="2"/>
  <c r="N34" i="2"/>
  <c r="P33" i="2"/>
  <c r="P58" i="2"/>
  <c r="N58" i="2"/>
  <c r="R58" i="2"/>
  <c r="T58" i="2"/>
  <c r="R33" i="2"/>
  <c r="T33" i="2"/>
  <c r="P28" i="2"/>
  <c r="P53" i="2"/>
  <c r="N53" i="2"/>
  <c r="R53" i="2"/>
  <c r="T53" i="2"/>
  <c r="N19" i="2"/>
  <c r="N49" i="2"/>
  <c r="P22" i="2"/>
  <c r="P49" i="2"/>
  <c r="N18" i="2"/>
  <c r="N51" i="2"/>
  <c r="P26" i="2"/>
  <c r="R26" i="2"/>
  <c r="T26" i="2"/>
  <c r="I63" i="2"/>
  <c r="S40" i="2"/>
  <c r="Q103" i="2"/>
  <c r="Q102" i="2"/>
  <c r="Q107" i="2"/>
  <c r="P15" i="2"/>
  <c r="P42" i="2"/>
  <c r="N42" i="2"/>
  <c r="R42" i="2"/>
  <c r="T42" i="2"/>
  <c r="R15" i="2"/>
  <c r="T15" i="2"/>
  <c r="N27" i="2"/>
  <c r="P25" i="2"/>
  <c r="P50" i="2"/>
  <c r="N50" i="2"/>
  <c r="R50" i="2"/>
  <c r="T50" i="2"/>
  <c r="P43" i="2"/>
  <c r="R43" i="2"/>
  <c r="T43" i="2"/>
  <c r="R16" i="2"/>
  <c r="T16" i="2"/>
  <c r="R44" i="2"/>
  <c r="T44" i="2"/>
  <c r="N45" i="2"/>
  <c r="P18" i="2"/>
  <c r="S63" i="2"/>
  <c r="I97" i="2"/>
  <c r="N57" i="2"/>
  <c r="P32" i="2"/>
  <c r="R17" i="2"/>
  <c r="T17" i="2"/>
  <c r="N30" i="2"/>
  <c r="R28" i="2"/>
  <c r="T28" i="2"/>
  <c r="N56" i="2"/>
  <c r="P31" i="2"/>
  <c r="P19" i="2"/>
  <c r="P46" i="2"/>
  <c r="N46" i="2"/>
  <c r="N54" i="2"/>
  <c r="P29" i="2"/>
  <c r="P54" i="2"/>
  <c r="R54" i="2"/>
  <c r="T54" i="2"/>
  <c r="N20" i="2"/>
  <c r="R49" i="2"/>
  <c r="T49" i="2"/>
  <c r="R22" i="2"/>
  <c r="T22" i="2"/>
  <c r="P51" i="2"/>
  <c r="R51" i="2"/>
  <c r="T51" i="2"/>
  <c r="N14" i="2"/>
  <c r="P34" i="2"/>
  <c r="P59" i="2"/>
  <c r="N59" i="2"/>
  <c r="R34" i="2"/>
  <c r="T34" i="2"/>
  <c r="J103" i="2"/>
  <c r="J102" i="2"/>
  <c r="J107" i="2"/>
  <c r="R46" i="2"/>
  <c r="T46" i="2"/>
  <c r="N21" i="2"/>
  <c r="N52" i="2"/>
  <c r="P27" i="2"/>
  <c r="P52" i="2"/>
  <c r="R52" i="2"/>
  <c r="T52" i="2"/>
  <c r="R27" i="2"/>
  <c r="T27" i="2"/>
  <c r="R29" i="2"/>
  <c r="T29" i="2"/>
  <c r="R59" i="2"/>
  <c r="T59" i="2"/>
  <c r="R25" i="2"/>
  <c r="T25" i="2"/>
  <c r="P30" i="2"/>
  <c r="R30" i="2"/>
  <c r="T30" i="2"/>
  <c r="N55" i="2"/>
  <c r="P57" i="2"/>
  <c r="R57" i="2"/>
  <c r="T57" i="2"/>
  <c r="R32" i="2"/>
  <c r="T32" i="2"/>
  <c r="N24" i="2"/>
  <c r="P20" i="2"/>
  <c r="P47" i="2"/>
  <c r="N47" i="2"/>
  <c r="P56" i="2"/>
  <c r="R56" i="2"/>
  <c r="T56" i="2"/>
  <c r="R31" i="2"/>
  <c r="T31" i="2"/>
  <c r="I99" i="2"/>
  <c r="S97" i="2"/>
  <c r="P45" i="2"/>
  <c r="R45" i="2"/>
  <c r="T45" i="2"/>
  <c r="R18" i="2"/>
  <c r="T18" i="2"/>
  <c r="N41" i="2"/>
  <c r="N13" i="2"/>
  <c r="P14" i="2"/>
  <c r="P21" i="2"/>
  <c r="P48" i="2"/>
  <c r="N48" i="2"/>
  <c r="R48" i="2"/>
  <c r="T48" i="2"/>
  <c r="R19" i="2"/>
  <c r="T19" i="2"/>
  <c r="R20" i="2"/>
  <c r="T20" i="2"/>
  <c r="R47" i="2"/>
  <c r="T47" i="2"/>
  <c r="N38" i="2"/>
  <c r="I103" i="2"/>
  <c r="S99" i="2"/>
  <c r="N40" i="2"/>
  <c r="P41" i="2"/>
  <c r="P55" i="2"/>
  <c r="P40" i="2"/>
  <c r="P13" i="2"/>
  <c r="R13" i="2"/>
  <c r="T13" i="2"/>
  <c r="P24" i="2"/>
  <c r="R21" i="2"/>
  <c r="T21" i="2"/>
  <c r="R24" i="2"/>
  <c r="T24" i="2"/>
  <c r="N63" i="2"/>
  <c r="N97" i="2"/>
  <c r="N99" i="2"/>
  <c r="N103" i="2"/>
  <c r="N102" i="2"/>
  <c r="N107" i="2"/>
  <c r="R55" i="2"/>
  <c r="T55" i="2"/>
  <c r="R14" i="2"/>
  <c r="T14" i="2"/>
  <c r="R41" i="2"/>
  <c r="T41" i="2"/>
  <c r="H103" i="2"/>
  <c r="R40" i="2"/>
  <c r="P38" i="2"/>
  <c r="I102" i="2"/>
  <c r="S103" i="2"/>
  <c r="H102" i="2"/>
  <c r="I107" i="2"/>
  <c r="S107" i="2"/>
  <c r="S102" i="2"/>
  <c r="P63" i="2"/>
  <c r="R38" i="2"/>
  <c r="C9" i="4"/>
  <c r="T40" i="2"/>
  <c r="C8" i="4"/>
  <c r="C23" i="4"/>
  <c r="T38" i="2"/>
  <c r="P97" i="2"/>
  <c r="R63" i="2"/>
  <c r="T63" i="2"/>
  <c r="L103" i="2"/>
  <c r="H107" i="2"/>
  <c r="L102" i="2"/>
  <c r="P99" i="2"/>
  <c r="R97" i="2"/>
  <c r="T97" i="2"/>
  <c r="P103" i="2"/>
  <c r="R99" i="2"/>
  <c r="T99" i="2"/>
  <c r="L107" i="2"/>
  <c r="P102" i="2"/>
  <c r="R103" i="2"/>
  <c r="P107" i="2"/>
  <c r="R107" i="2"/>
  <c r="T107" i="2"/>
  <c r="R102" i="2"/>
  <c r="T102" i="2"/>
  <c r="C24" i="4"/>
  <c r="C25" i="4"/>
  <c r="T103" i="2"/>
</calcChain>
</file>

<file path=xl/comments1.xml><?xml version="1.0" encoding="utf-8"?>
<comments xmlns="http://schemas.openxmlformats.org/spreadsheetml/2006/main">
  <authors>
    <author>Sara Jane Oftelie</author>
  </authors>
  <commentList>
    <comment ref="H90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0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0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90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90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1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1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</text>
    </comment>
    <comment ref="L91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91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91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2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2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</text>
    </comment>
    <comment ref="L92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92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92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<sst xmlns="http://schemas.openxmlformats.org/spreadsheetml/2006/main" count="539" uniqueCount="206">
  <si>
    <t>Program Sponsor</t>
  </si>
  <si>
    <t>Title</t>
  </si>
  <si>
    <t>PI</t>
  </si>
  <si>
    <t>Period of Performance</t>
  </si>
  <si>
    <t>Deadline</t>
  </si>
  <si>
    <t>Year 1</t>
  </si>
  <si>
    <t>Salary</t>
  </si>
  <si>
    <t>Summer</t>
  </si>
  <si>
    <t>A</t>
  </si>
  <si>
    <t>Key Personnel</t>
  </si>
  <si>
    <t>Monthly</t>
  </si>
  <si>
    <t>Months</t>
  </si>
  <si>
    <t>Calendar</t>
  </si>
  <si>
    <t>Number of</t>
  </si>
  <si>
    <t>B</t>
  </si>
  <si>
    <t>Other Personnel</t>
  </si>
  <si>
    <t>Post Doc</t>
  </si>
  <si>
    <t>Research Asst-Halftime</t>
  </si>
  <si>
    <t>Hourly Undergraduate student</t>
  </si>
  <si>
    <t>Subtotal: Salaries and Wages</t>
  </si>
  <si>
    <t>C</t>
  </si>
  <si>
    <t>Fringe Benefits</t>
  </si>
  <si>
    <t>Rate</t>
  </si>
  <si>
    <t>Subtotal: Salaries, Wages, and Benefits</t>
  </si>
  <si>
    <t>D</t>
  </si>
  <si>
    <t>E</t>
  </si>
  <si>
    <t>Travel</t>
  </si>
  <si>
    <t>1. Domestic Travel</t>
  </si>
  <si>
    <t>2. Foreign Travel</t>
  </si>
  <si>
    <t>F</t>
  </si>
  <si>
    <t>Participant Support Cost</t>
  </si>
  <si>
    <t>1. Stipend</t>
  </si>
  <si>
    <t>2. Travel</t>
  </si>
  <si>
    <t>G</t>
  </si>
  <si>
    <t>Other Direct Costs</t>
  </si>
  <si>
    <t>Subtotal: Total Direct Costs (TDC)</t>
  </si>
  <si>
    <t>[ MTDC = TDC - Tuition - Equipment - Participant Support Cost ]</t>
  </si>
  <si>
    <t>H</t>
  </si>
  <si>
    <t>Indirect Costs</t>
  </si>
  <si>
    <t>IDC on MTDC</t>
  </si>
  <si>
    <t>[ IDC = MTDC * Indirect Rate ]</t>
  </si>
  <si>
    <t>I</t>
  </si>
  <si>
    <t>Spring</t>
  </si>
  <si>
    <t>Subtotal: Modified Total Direct Costs</t>
  </si>
  <si>
    <t>Year 2</t>
  </si>
  <si>
    <t>Materials and Supplies</t>
  </si>
  <si>
    <t>Publication cost</t>
  </si>
  <si>
    <t>Computing support</t>
  </si>
  <si>
    <t>Year 5</t>
  </si>
  <si>
    <t>Year 4</t>
  </si>
  <si>
    <t>Year 3</t>
  </si>
  <si>
    <t>select 1/4-time/1/2-time &gt; &gt;</t>
  </si>
  <si>
    <t>1/2-time</t>
  </si>
  <si>
    <t>Graduate Student Tuition</t>
  </si>
  <si>
    <t>Maximum</t>
  </si>
  <si>
    <t>Minimum</t>
  </si>
  <si>
    <r>
      <t>Masters Students</t>
    </r>
    <r>
      <rPr>
        <sz val="10"/>
        <rFont val="Arial"/>
        <family val="2"/>
      </rPr>
      <t xml:space="preserve"> (enter no. of students per term)</t>
    </r>
  </si>
  <si>
    <t>Fall</t>
  </si>
  <si>
    <r>
      <t>PhD Students</t>
    </r>
    <r>
      <rPr>
        <sz val="10"/>
        <rFont val="Arial"/>
        <family val="2"/>
      </rPr>
      <t xml:space="preserve"> (enter no. of students per term)</t>
    </r>
  </si>
  <si>
    <t>Funds Requested</t>
  </si>
  <si>
    <t>Masters - Min</t>
  </si>
  <si>
    <t>Masters-Max</t>
  </si>
  <si>
    <t>PhD - Min</t>
  </si>
  <si>
    <t>PhD - Max</t>
  </si>
  <si>
    <t>esc. Rate</t>
  </si>
  <si>
    <t>1/4-time</t>
  </si>
  <si>
    <t>Fall 2017</t>
  </si>
  <si>
    <t>Fall 2018</t>
  </si>
  <si>
    <t>Spring 2017</t>
  </si>
  <si>
    <t>Spring 2018</t>
  </si>
  <si>
    <t>Summer 2017</t>
  </si>
  <si>
    <t>Summer 2018</t>
  </si>
  <si>
    <t>3. Subsistence</t>
  </si>
  <si>
    <t>4. Other</t>
  </si>
  <si>
    <t>A&amp;B</t>
  </si>
  <si>
    <t>P</t>
  </si>
  <si>
    <t>XH (Student hourly)</t>
  </si>
  <si>
    <t>XH (Non-Student hourly)</t>
  </si>
  <si>
    <r>
      <t xml:space="preserve">Equipment </t>
    </r>
    <r>
      <rPr>
        <b/>
        <sz val="10"/>
        <rFont val="Arial"/>
        <family val="2"/>
      </rPr>
      <t xml:space="preserve">(List Item and $ amount for each item </t>
    </r>
    <r>
      <rPr>
        <b/>
        <u/>
        <sz val="10"/>
        <rFont val="Arial"/>
        <family val="2"/>
      </rPr>
      <t>&gt;</t>
    </r>
    <r>
      <rPr>
        <b/>
        <sz val="10"/>
        <rFont val="Arial"/>
        <family val="2"/>
      </rPr>
      <t xml:space="preserve"> $5k)</t>
    </r>
  </si>
  <si>
    <t>Other</t>
  </si>
  <si>
    <t>See notes below</t>
  </si>
  <si>
    <t>(Click on "Tuition" sheet)</t>
  </si>
  <si>
    <r>
      <rPr>
        <b/>
        <u/>
        <sz val="10"/>
        <color indexed="10"/>
        <rFont val="Arial"/>
        <family val="2"/>
      </rPr>
      <t>Benefits</t>
    </r>
    <r>
      <rPr>
        <b/>
        <sz val="10"/>
        <color indexed="10"/>
        <rFont val="Arial"/>
        <family val="2"/>
      </rPr>
      <t>:</t>
    </r>
  </si>
  <si>
    <t xml:space="preserve">           Tuition Costs</t>
  </si>
  <si>
    <t>Project Budget Worksheet - Iowa State University of Science and Technology</t>
  </si>
  <si>
    <t>NOT subject to IDC (Amount over $25,000)</t>
  </si>
  <si>
    <t>Subcontractor2 - Subject to IDC (first $25,000)</t>
  </si>
  <si>
    <t>Subcontractor1 - Subject to IDC (first $25,000)</t>
  </si>
  <si>
    <t>Post Doc Salary Range:</t>
  </si>
  <si>
    <t>persons</t>
  </si>
  <si>
    <t>Secretarial/Clerical</t>
  </si>
  <si>
    <t>Non-Student Hourly</t>
  </si>
  <si>
    <t>P&amp;S</t>
  </si>
  <si>
    <t>Academic</t>
  </si>
  <si>
    <t>Federal Funds Requested</t>
  </si>
  <si>
    <t>Cost-Shared  Matching Funds</t>
  </si>
  <si>
    <t>Total Federal Funds</t>
  </si>
  <si>
    <t>Total Cost-Shared Matching Funds</t>
  </si>
  <si>
    <t>Total Project Funds</t>
  </si>
  <si>
    <t>Total Direct + Indirect Costs</t>
  </si>
  <si>
    <t>Indirect Cost Categories:</t>
  </si>
  <si>
    <t>On Campus Instruction</t>
  </si>
  <si>
    <t>On-Campus Other Sponsored Activities</t>
  </si>
  <si>
    <t>Off-Campus All Programs</t>
  </si>
  <si>
    <t>Sponsor:</t>
  </si>
  <si>
    <t xml:space="preserve">Title: </t>
  </si>
  <si>
    <t xml:space="preserve">PI Name: </t>
  </si>
  <si>
    <t>Period of Performance:</t>
  </si>
  <si>
    <t>Account Number:</t>
  </si>
  <si>
    <t>Budget Categories</t>
  </si>
  <si>
    <t>Budget Code</t>
  </si>
  <si>
    <t>Amount</t>
  </si>
  <si>
    <t>Salary/Hourly</t>
  </si>
  <si>
    <t>0108</t>
  </si>
  <si>
    <t>Payroll Benefits</t>
  </si>
  <si>
    <t>0130</t>
  </si>
  <si>
    <t>Equipment</t>
  </si>
  <si>
    <t>0710</t>
  </si>
  <si>
    <t>Travel Domestic</t>
  </si>
  <si>
    <t>0215</t>
  </si>
  <si>
    <t>Travel Foreign</t>
  </si>
  <si>
    <t>0216</t>
  </si>
  <si>
    <t>Student Tuition</t>
  </si>
  <si>
    <t>0610</t>
  </si>
  <si>
    <t>Supplies</t>
  </si>
  <si>
    <t>0410</t>
  </si>
  <si>
    <t>Subcontracts</t>
  </si>
  <si>
    <t>Subject to IDC</t>
  </si>
  <si>
    <t>0396</t>
  </si>
  <si>
    <t>Not Subejct to IDC</t>
  </si>
  <si>
    <t>0376</t>
  </si>
  <si>
    <t>Computer Usage</t>
  </si>
  <si>
    <t>0353</t>
  </si>
  <si>
    <t>Printing/Copying</t>
  </si>
  <si>
    <t>0373</t>
  </si>
  <si>
    <t>Services/Honoraria</t>
  </si>
  <si>
    <t>0302</t>
  </si>
  <si>
    <t xml:space="preserve">Other  </t>
  </si>
  <si>
    <t>0630</t>
  </si>
  <si>
    <t>Total Direct Costs</t>
  </si>
  <si>
    <t>0642</t>
  </si>
  <si>
    <t>Total Costs</t>
  </si>
  <si>
    <t>Fall 2019</t>
  </si>
  <si>
    <t>Spring 2019</t>
  </si>
  <si>
    <t>Summer 2019</t>
  </si>
  <si>
    <t>Business and STB Students Only</t>
  </si>
  <si>
    <t>Fall 2020</t>
  </si>
  <si>
    <t>Fall 2021</t>
  </si>
  <si>
    <t>Spring 2020</t>
  </si>
  <si>
    <t>Spring 2021</t>
  </si>
  <si>
    <t>Summer 2020</t>
  </si>
  <si>
    <t>Summer 2021</t>
  </si>
  <si>
    <t>Engineering &amp; Architecture students</t>
  </si>
  <si>
    <t>Business &amp; STB</t>
  </si>
  <si>
    <r>
      <t xml:space="preserve">Graduate Student Tuition </t>
    </r>
    <r>
      <rPr>
        <b/>
        <sz val="12"/>
        <rFont val="Arial"/>
        <family val="2"/>
      </rPr>
      <t>(Business &amp; STB)</t>
    </r>
  </si>
  <si>
    <t>Engineering &amp; Architecture Students Only</t>
  </si>
  <si>
    <r>
      <t xml:space="preserve">Graduate Student Tuition </t>
    </r>
    <r>
      <rPr>
        <b/>
        <sz val="12"/>
        <rFont val="Arial"/>
        <family val="2"/>
      </rPr>
      <t>(Engineering &amp; Architecture)</t>
    </r>
  </si>
  <si>
    <r>
      <t xml:space="preserve">Graduate Student Tuition </t>
    </r>
    <r>
      <rPr>
        <b/>
        <sz val="12"/>
        <rFont val="Arial"/>
        <family val="2"/>
      </rPr>
      <t>(most Majors)</t>
    </r>
  </si>
  <si>
    <t>Graduate Student Tuition (most majors)</t>
  </si>
  <si>
    <t xml:space="preserve">Tuition-Engineering &amp; Architecture </t>
  </si>
  <si>
    <t>Tuition-Business &amp; STB</t>
  </si>
  <si>
    <t>Tuition-(most majors)</t>
  </si>
  <si>
    <t>Spring 2022</t>
  </si>
  <si>
    <t>Consultant/Professional Services</t>
  </si>
  <si>
    <t>Equipment/Facility Rental or User Fee</t>
  </si>
  <si>
    <t>Fall 2022</t>
  </si>
  <si>
    <t>Summer 2022</t>
  </si>
  <si>
    <t>Spring 2023</t>
  </si>
  <si>
    <t>Alterations and Renovations (not included in MTDC)</t>
  </si>
  <si>
    <t>Fall 2023</t>
  </si>
  <si>
    <t>Spring 2024</t>
  </si>
  <si>
    <t>Summer 2023</t>
  </si>
  <si>
    <t xml:space="preserve"> </t>
  </si>
  <si>
    <t>http://www.grad-college.iastate.edu/post_doc/policies.php</t>
  </si>
  <si>
    <t>Fall 2024</t>
  </si>
  <si>
    <t>Summer 2024</t>
  </si>
  <si>
    <t>Specific Graduate Departments</t>
  </si>
  <si>
    <t>Tuition-Specific Grad Depts</t>
  </si>
  <si>
    <t>*Specific Graduate Departments</t>
  </si>
  <si>
    <t>*Animal Sci, Comp Sci, GDCB, Microbiology, Plant Path, BBMB, EEOB, Industrial Design, NREM</t>
  </si>
  <si>
    <t>Eff. 2/9//2017</t>
  </si>
  <si>
    <r>
      <t xml:space="preserve">Graduate Student Tuition </t>
    </r>
    <r>
      <rPr>
        <b/>
        <sz val="12"/>
        <rFont val="Arial"/>
        <family val="2"/>
      </rPr>
      <t>(*Specific Graduate Departments)</t>
    </r>
  </si>
  <si>
    <t>On-Campus Organized Research FY17, FY18</t>
  </si>
  <si>
    <t>On-Campus Organized Research FY19-21</t>
  </si>
  <si>
    <t>FY17</t>
  </si>
  <si>
    <t>FY18</t>
  </si>
  <si>
    <t>FY19</t>
  </si>
  <si>
    <t>FY20</t>
  </si>
  <si>
    <t>FY21</t>
  </si>
  <si>
    <t>FY22</t>
  </si>
  <si>
    <t>FY</t>
  </si>
  <si>
    <t>RATE</t>
  </si>
  <si>
    <t>FY23</t>
  </si>
  <si>
    <t>FY24</t>
  </si>
  <si>
    <t>FY25</t>
  </si>
  <si>
    <t>Updated 2/16/17</t>
  </si>
  <si>
    <t>FY26</t>
  </si>
  <si>
    <t>Other Rate</t>
  </si>
  <si>
    <t>If less than full IDC rate, please modify MTDC line to equal TDC</t>
  </si>
  <si>
    <t>Now - June 30, 2018</t>
  </si>
  <si>
    <t>July 1, 2018 - June 30, 2021</t>
  </si>
  <si>
    <t>50% or more of activity is off-campus</t>
  </si>
  <si>
    <t>GS _______</t>
  </si>
  <si>
    <t>.</t>
  </si>
  <si>
    <t>Enter other rate here</t>
  </si>
  <si>
    <t>If using rate other than negotiated research, enter number and select "other rate" for each year (orange)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</si>
</sst>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mm/dd/yy;@"/>
    <numFmt numFmtId="168" formatCode="&quot;$&quot;#,##0\ ;\(&quot;$&quot;#,##0\)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8.5"/>
      <color indexed="12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8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u/>
      <sz val="10"/>
      <color indexed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10"/>
      <color indexed="10"/>
      <name val="Arial"/>
      <family val="2"/>
    </font>
    <font>
      <b/>
      <i/>
      <sz val="10"/>
      <color rgb="FFFFFF00"/>
      <name val="Arial"/>
      <family val="2"/>
    </font>
    <font>
      <b/>
      <i/>
      <sz val="9"/>
      <color rgb="FFFFFF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6">
    <xf numFmtId="0" fontId="0" fillId="0" borderId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2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0" fillId="0" borderId="1" applyNumberFormat="0" applyFont="0" applyFill="0" applyAlignment="0" applyProtection="0"/>
    <xf numFmtId="0" fontId="32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18" applyNumberFormat="0" applyAlignment="0" applyProtection="0"/>
    <xf numFmtId="0" fontId="40" fillId="14" borderId="19" applyNumberFormat="0" applyAlignment="0" applyProtection="0"/>
    <xf numFmtId="0" fontId="41" fillId="14" borderId="18" applyNumberFormat="0" applyAlignment="0" applyProtection="0"/>
    <xf numFmtId="0" fontId="42" fillId="0" borderId="20" applyNumberFormat="0" applyFill="0" applyAlignment="0" applyProtection="0"/>
    <xf numFmtId="0" fontId="43" fillId="15" borderId="2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47" fillId="40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" fillId="16" borderId="22" applyNumberFormat="0" applyFont="0" applyAlignment="0" applyProtection="0"/>
    <xf numFmtId="9" fontId="3" fillId="0" borderId="0" applyFont="0" applyFill="0" applyBorder="0" applyAlignment="0" applyProtection="0"/>
    <xf numFmtId="0" fontId="46" fillId="0" borderId="2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22" applyNumberFormat="0" applyFont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</cellStyleXfs>
  <cellXfs count="297">
    <xf numFmtId="0" fontId="0" fillId="0" borderId="0" xfId="0"/>
    <xf numFmtId="0" fontId="8" fillId="0" borderId="0" xfId="0" applyFont="1"/>
    <xf numFmtId="0" fontId="12" fillId="2" borderId="0" xfId="0" applyFont="1" applyFill="1" applyAlignment="1"/>
    <xf numFmtId="165" fontId="8" fillId="0" borderId="0" xfId="0" applyNumberFormat="1" applyFont="1"/>
    <xf numFmtId="0" fontId="15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8" fillId="0" borderId="0" xfId="0" applyFont="1" applyFill="1"/>
    <xf numFmtId="0" fontId="0" fillId="0" borderId="0" xfId="0" applyFill="1"/>
    <xf numFmtId="0" fontId="18" fillId="2" borderId="0" xfId="0" applyFont="1" applyFill="1" applyAlignment="1">
      <alignment horizontal="left"/>
    </xf>
    <xf numFmtId="0" fontId="18" fillId="2" borderId="0" xfId="0" applyFont="1" applyFill="1"/>
    <xf numFmtId="0" fontId="17" fillId="2" borderId="0" xfId="0" applyFont="1" applyFill="1" applyAlignment="1">
      <alignment wrapText="1"/>
    </xf>
    <xf numFmtId="0" fontId="11" fillId="2" borderId="0" xfId="0" applyFont="1" applyFill="1"/>
    <xf numFmtId="164" fontId="18" fillId="2" borderId="0" xfId="0" applyNumberFormat="1" applyFont="1" applyFill="1"/>
    <xf numFmtId="0" fontId="17" fillId="2" borderId="0" xfId="0" applyFont="1" applyFill="1"/>
    <xf numFmtId="0" fontId="15" fillId="2" borderId="0" xfId="0" applyFont="1" applyFill="1"/>
    <xf numFmtId="0" fontId="14" fillId="2" borderId="0" xfId="0" applyFont="1" applyFill="1"/>
    <xf numFmtId="0" fontId="0" fillId="2" borderId="0" xfId="0" applyFill="1"/>
    <xf numFmtId="0" fontId="14" fillId="2" borderId="0" xfId="0" applyFont="1" applyFill="1" applyAlignment="1">
      <alignment horizontal="right"/>
    </xf>
    <xf numFmtId="0" fontId="0" fillId="2" borderId="0" xfId="0" applyFill="1" applyAlignment="1"/>
    <xf numFmtId="0" fontId="18" fillId="3" borderId="0" xfId="0" applyFont="1" applyFill="1" applyAlignment="1">
      <alignment horizontal="left"/>
    </xf>
    <xf numFmtId="0" fontId="18" fillId="3" borderId="0" xfId="0" applyFont="1" applyFill="1"/>
    <xf numFmtId="0" fontId="17" fillId="3" borderId="0" xfId="0" applyFont="1" applyFill="1" applyAlignment="1">
      <alignment horizontal="left"/>
    </xf>
    <xf numFmtId="0" fontId="17" fillId="3" borderId="0" xfId="0" applyFont="1" applyFill="1"/>
    <xf numFmtId="0" fontId="14" fillId="3" borderId="0" xfId="0" applyFont="1" applyFill="1" applyAlignment="1">
      <alignment horizontal="left"/>
    </xf>
    <xf numFmtId="0" fontId="14" fillId="3" borderId="0" xfId="0" applyFont="1" applyFill="1"/>
    <xf numFmtId="0" fontId="14" fillId="2" borderId="0" xfId="0" applyFont="1" applyFill="1" applyAlignment="1">
      <alignment horizontal="center" vertical="center" textRotation="15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right"/>
    </xf>
    <xf numFmtId="0" fontId="18" fillId="2" borderId="0" xfId="0" applyFont="1" applyFill="1" applyProtection="1"/>
    <xf numFmtId="164" fontId="18" fillId="2" borderId="0" xfId="0" applyNumberFormat="1" applyFont="1" applyFill="1" applyProtection="1"/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Alignment="1" applyProtection="1">
      <alignment horizontal="right"/>
      <protection locked="0"/>
    </xf>
    <xf numFmtId="0" fontId="14" fillId="2" borderId="0" xfId="0" applyFont="1" applyFill="1" applyProtection="1"/>
    <xf numFmtId="0" fontId="17" fillId="2" borderId="0" xfId="0" applyFont="1" applyFill="1" applyProtection="1"/>
    <xf numFmtId="0" fontId="14" fillId="2" borderId="0" xfId="0" applyFont="1" applyFill="1" applyAlignment="1">
      <alignment textRotation="90" wrapText="1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right"/>
    </xf>
    <xf numFmtId="0" fontId="17" fillId="3" borderId="0" xfId="0" applyFont="1" applyFill="1" applyAlignment="1" applyProtection="1">
      <alignment horizontal="left"/>
    </xf>
    <xf numFmtId="0" fontId="17" fillId="3" borderId="0" xfId="0" applyFont="1" applyFill="1" applyProtection="1"/>
    <xf numFmtId="0" fontId="14" fillId="3" borderId="0" xfId="0" applyFont="1" applyFill="1" applyAlignment="1" applyProtection="1">
      <alignment horizontal="center" vertical="center"/>
    </xf>
    <xf numFmtId="0" fontId="14" fillId="3" borderId="0" xfId="0" applyFont="1" applyFill="1" applyAlignment="1" applyProtection="1">
      <alignment horizontal="left"/>
    </xf>
    <xf numFmtId="0" fontId="14" fillId="3" borderId="0" xfId="0" applyFont="1" applyFill="1" applyProtection="1"/>
    <xf numFmtId="0" fontId="14" fillId="3" borderId="0" xfId="0" applyFont="1" applyFill="1" applyAlignment="1" applyProtection="1">
      <alignment horizontal="right"/>
    </xf>
    <xf numFmtId="0" fontId="14" fillId="2" borderId="0" xfId="0" applyFont="1" applyFill="1" applyAlignment="1" applyProtection="1">
      <alignment horizontal="center" vertical="center" textRotation="15"/>
    </xf>
    <xf numFmtId="0" fontId="14" fillId="2" borderId="0" xfId="0" applyFont="1" applyFill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left"/>
    </xf>
    <xf numFmtId="0" fontId="18" fillId="3" borderId="0" xfId="0" applyFont="1" applyFill="1" applyAlignment="1" applyProtection="1">
      <alignment horizontal="left"/>
    </xf>
    <xf numFmtId="0" fontId="18" fillId="3" borderId="0" xfId="0" applyFont="1" applyFill="1" applyProtection="1"/>
    <xf numFmtId="0" fontId="14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left"/>
    </xf>
    <xf numFmtId="0" fontId="18" fillId="4" borderId="0" xfId="0" applyNumberFormat="1" applyFont="1" applyFill="1" applyAlignment="1" applyProtection="1">
      <alignment horizontal="left"/>
      <protection locked="0"/>
    </xf>
    <xf numFmtId="0" fontId="18" fillId="2" borderId="0" xfId="0" applyFont="1" applyFill="1" applyAlignment="1">
      <alignment vertical="top"/>
    </xf>
    <xf numFmtId="0" fontId="12" fillId="2" borderId="0" xfId="0" applyFont="1" applyFill="1"/>
    <xf numFmtId="0" fontId="12" fillId="0" borderId="0" xfId="0" applyFont="1"/>
    <xf numFmtId="0" fontId="26" fillId="0" borderId="0" xfId="0" applyFont="1"/>
    <xf numFmtId="0" fontId="8" fillId="0" borderId="0" xfId="0" applyFont="1" applyAlignment="1">
      <alignment horizontal="right"/>
    </xf>
    <xf numFmtId="0" fontId="12" fillId="2" borderId="0" xfId="0" applyFont="1" applyFill="1" applyAlignment="1" applyProtection="1">
      <alignment horizontal="center"/>
    </xf>
    <xf numFmtId="0" fontId="12" fillId="8" borderId="0" xfId="0" applyFont="1" applyFill="1" applyAlignment="1" applyProtection="1">
      <alignment horizontal="center"/>
    </xf>
    <xf numFmtId="164" fontId="11" fillId="2" borderId="2" xfId="0" applyNumberFormat="1" applyFont="1" applyFill="1" applyBorder="1" applyAlignment="1" applyProtection="1">
      <alignment horizontal="right"/>
    </xf>
    <xf numFmtId="164" fontId="11" fillId="8" borderId="2" xfId="0" applyNumberFormat="1" applyFont="1" applyFill="1" applyBorder="1" applyAlignment="1" applyProtection="1">
      <alignment horizontal="right"/>
    </xf>
    <xf numFmtId="164" fontId="4" fillId="2" borderId="2" xfId="0" applyNumberFormat="1" applyFont="1" applyFill="1" applyBorder="1" applyAlignment="1" applyProtection="1">
      <alignment horizontal="right"/>
    </xf>
    <xf numFmtId="164" fontId="4" fillId="8" borderId="2" xfId="0" applyNumberFormat="1" applyFont="1" applyFill="1" applyBorder="1" applyAlignment="1" applyProtection="1">
      <alignment horizontal="right"/>
    </xf>
    <xf numFmtId="164" fontId="12" fillId="2" borderId="0" xfId="0" applyNumberFormat="1" applyFont="1" applyFill="1" applyAlignment="1" applyProtection="1">
      <alignment horizontal="center"/>
    </xf>
    <xf numFmtId="164" fontId="4" fillId="7" borderId="0" xfId="0" applyNumberFormat="1" applyFont="1" applyFill="1" applyAlignment="1" applyProtection="1">
      <alignment horizontal="center"/>
    </xf>
    <xf numFmtId="164" fontId="4" fillId="2" borderId="0" xfId="0" applyNumberFormat="1" applyFont="1" applyFill="1" applyAlignment="1" applyProtection="1">
      <alignment horizontal="center"/>
    </xf>
    <xf numFmtId="164" fontId="12" fillId="7" borderId="0" xfId="0" applyNumberFormat="1" applyFont="1" applyFill="1" applyAlignment="1" applyProtection="1">
      <alignment horizontal="center"/>
    </xf>
    <xf numFmtId="164" fontId="4" fillId="2" borderId="0" xfId="0" applyNumberFormat="1" applyFont="1" applyFill="1" applyAlignment="1" applyProtection="1">
      <alignment horizontal="right"/>
    </xf>
    <xf numFmtId="164" fontId="4" fillId="7" borderId="0" xfId="0" applyNumberFormat="1" applyFont="1" applyFill="1" applyAlignment="1" applyProtection="1">
      <alignment horizontal="right"/>
    </xf>
    <xf numFmtId="165" fontId="8" fillId="0" borderId="0" xfId="0" applyNumberFormat="1" applyFont="1" applyFill="1"/>
    <xf numFmtId="164" fontId="4" fillId="8" borderId="2" xfId="0" applyNumberFormat="1" applyFont="1" applyFill="1" applyBorder="1" applyAlignment="1" applyProtection="1">
      <alignment horizontal="right"/>
      <protection locked="0"/>
    </xf>
    <xf numFmtId="164" fontId="4" fillId="8" borderId="5" xfId="0" applyNumberFormat="1" applyFont="1" applyFill="1" applyBorder="1" applyAlignment="1" applyProtection="1">
      <alignment horizontal="right"/>
      <protection locked="0"/>
    </xf>
    <xf numFmtId="0" fontId="7" fillId="6" borderId="0" xfId="0" applyFont="1" applyFill="1" applyAlignment="1" applyProtection="1">
      <alignment horizontal="left"/>
      <protection locked="0"/>
    </xf>
    <xf numFmtId="0" fontId="7" fillId="6" borderId="0" xfId="0" applyFont="1" applyFill="1" applyAlignment="1" applyProtection="1">
      <alignment horizontal="center"/>
      <protection locked="0"/>
    </xf>
    <xf numFmtId="167" fontId="7" fillId="6" borderId="0" xfId="0" applyNumberFormat="1" applyFont="1" applyFill="1" applyAlignment="1" applyProtection="1">
      <alignment horizontal="center"/>
      <protection locked="0"/>
    </xf>
    <xf numFmtId="0" fontId="10" fillId="6" borderId="0" xfId="0" applyFont="1" applyFill="1" applyAlignment="1" applyProtection="1">
      <protection locked="0"/>
    </xf>
    <xf numFmtId="0" fontId="9" fillId="6" borderId="0" xfId="0" applyFont="1" applyFill="1" applyAlignment="1" applyProtection="1">
      <protection locked="0"/>
    </xf>
    <xf numFmtId="14" fontId="9" fillId="6" borderId="0" xfId="0" applyNumberFormat="1" applyFont="1" applyFill="1" applyAlignment="1" applyProtection="1">
      <protection locked="0"/>
    </xf>
    <xf numFmtId="14" fontId="10" fillId="6" borderId="0" xfId="0" applyNumberFormat="1" applyFont="1" applyFill="1" applyAlignment="1" applyProtection="1">
      <protection locked="0"/>
    </xf>
    <xf numFmtId="0" fontId="4" fillId="2" borderId="0" xfId="0" applyFont="1" applyFill="1" applyProtection="1">
      <protection locked="0"/>
    </xf>
    <xf numFmtId="0" fontId="11" fillId="7" borderId="0" xfId="0" applyFont="1" applyFill="1" applyAlignment="1" applyProtection="1">
      <protection locked="0"/>
    </xf>
    <xf numFmtId="0" fontId="11" fillId="2" borderId="0" xfId="0" applyFont="1" applyFill="1" applyAlignment="1" applyProtection="1">
      <protection locked="0"/>
    </xf>
    <xf numFmtId="0" fontId="12" fillId="2" borderId="0" xfId="0" applyFont="1" applyFill="1" applyAlignment="1" applyProtection="1">
      <protection locked="0"/>
    </xf>
    <xf numFmtId="0" fontId="28" fillId="8" borderId="2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0" fontId="12" fillId="7" borderId="0" xfId="0" applyFont="1" applyFill="1" applyAlignment="1" applyProtection="1">
      <alignment horizontal="center"/>
      <protection locked="0"/>
    </xf>
    <xf numFmtId="0" fontId="12" fillId="8" borderId="0" xfId="0" applyFont="1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right"/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Alignment="1" applyProtection="1">
      <alignment horizontal="left"/>
      <protection locked="0"/>
    </xf>
    <xf numFmtId="164" fontId="11" fillId="7" borderId="2" xfId="0" applyNumberFormat="1" applyFont="1" applyFill="1" applyBorder="1" applyAlignment="1" applyProtection="1">
      <alignment horizontal="right"/>
      <protection locked="0"/>
    </xf>
    <xf numFmtId="164" fontId="11" fillId="8" borderId="2" xfId="0" applyNumberFormat="1" applyFont="1" applyFill="1" applyBorder="1" applyAlignment="1" applyProtection="1">
      <alignment horizontal="right"/>
      <protection locked="0"/>
    </xf>
    <xf numFmtId="164" fontId="11" fillId="8" borderId="5" xfId="0" applyNumberFormat="1" applyFont="1" applyFill="1" applyBorder="1" applyAlignment="1" applyProtection="1">
      <alignment horizontal="right"/>
      <protection locked="0"/>
    </xf>
    <xf numFmtId="164" fontId="11" fillId="7" borderId="5" xfId="0" applyNumberFormat="1" applyFont="1" applyFill="1" applyBorder="1" applyAlignment="1" applyProtection="1">
      <alignment horizontal="right"/>
      <protection locked="0"/>
    </xf>
    <xf numFmtId="0" fontId="14" fillId="2" borderId="0" xfId="0" applyFont="1" applyFill="1" applyAlignment="1" applyProtection="1">
      <alignment horizontal="left"/>
      <protection locked="0"/>
    </xf>
    <xf numFmtId="2" fontId="4" fillId="2" borderId="0" xfId="0" applyNumberFormat="1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7" borderId="0" xfId="0" applyFont="1" applyFill="1" applyProtection="1">
      <protection locked="0"/>
    </xf>
    <xf numFmtId="0" fontId="4" fillId="7" borderId="0" xfId="0" applyFont="1" applyFill="1" applyAlignment="1" applyProtection="1">
      <alignment horizontal="right"/>
      <protection locked="0"/>
    </xf>
    <xf numFmtId="0" fontId="14" fillId="7" borderId="0" xfId="0" applyFont="1" applyFill="1" applyAlignment="1" applyProtection="1">
      <alignment horizontal="left"/>
      <protection locked="0"/>
    </xf>
    <xf numFmtId="164" fontId="12" fillId="7" borderId="0" xfId="0" applyNumberFormat="1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right"/>
      <protection locked="0"/>
    </xf>
    <xf numFmtId="164" fontId="4" fillId="7" borderId="0" xfId="0" applyNumberFormat="1" applyFont="1" applyFill="1" applyAlignment="1" applyProtection="1">
      <alignment horizontal="center"/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Alignment="1" applyProtection="1">
      <alignment horizontal="right"/>
      <protection locked="0"/>
    </xf>
    <xf numFmtId="166" fontId="4" fillId="2" borderId="0" xfId="0" applyNumberFormat="1" applyFont="1" applyFill="1" applyAlignment="1" applyProtection="1">
      <alignment horizontal="right"/>
      <protection locked="0"/>
    </xf>
    <xf numFmtId="166" fontId="4" fillId="2" borderId="0" xfId="14" applyNumberFormat="1" applyFont="1" applyFill="1" applyProtection="1">
      <protection locked="0"/>
    </xf>
    <xf numFmtId="164" fontId="4" fillId="7" borderId="0" xfId="0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right"/>
      <protection locked="0"/>
    </xf>
    <xf numFmtId="2" fontId="12" fillId="2" borderId="0" xfId="0" applyNumberFormat="1" applyFont="1" applyFill="1" applyAlignment="1" applyProtection="1">
      <alignment horizontal="right"/>
      <protection locked="0"/>
    </xf>
    <xf numFmtId="0" fontId="15" fillId="7" borderId="0" xfId="0" applyFont="1" applyFill="1" applyAlignment="1" applyProtection="1">
      <alignment horizontal="left"/>
      <protection locked="0"/>
    </xf>
    <xf numFmtId="0" fontId="15" fillId="7" borderId="0" xfId="0" applyFont="1" applyFill="1" applyAlignment="1" applyProtection="1">
      <alignment horizontal="right"/>
      <protection locked="0"/>
    </xf>
    <xf numFmtId="2" fontId="4" fillId="7" borderId="0" xfId="0" applyNumberFormat="1" applyFont="1" applyFill="1" applyAlignment="1" applyProtection="1">
      <alignment horizontal="right"/>
      <protection locked="0"/>
    </xf>
    <xf numFmtId="164" fontId="15" fillId="7" borderId="0" xfId="0" applyNumberFormat="1" applyFont="1" applyFill="1" applyAlignment="1" applyProtection="1">
      <alignment horizontal="right"/>
      <protection locked="0"/>
    </xf>
    <xf numFmtId="164" fontId="4" fillId="7" borderId="0" xfId="0" applyNumberFormat="1" applyFont="1" applyFill="1" applyAlignment="1" applyProtection="1">
      <alignment horizontal="right"/>
      <protection locked="0"/>
    </xf>
    <xf numFmtId="0" fontId="15" fillId="2" borderId="0" xfId="0" applyFont="1" applyFill="1" applyAlignment="1" applyProtection="1">
      <alignment horizontal="left"/>
      <protection locked="0"/>
    </xf>
    <xf numFmtId="0" fontId="11" fillId="7" borderId="0" xfId="0" applyFont="1" applyFill="1" applyAlignment="1" applyProtection="1">
      <alignment horizontal="right"/>
      <protection locked="0"/>
    </xf>
    <xf numFmtId="164" fontId="15" fillId="8" borderId="2" xfId="0" applyNumberFormat="1" applyFont="1" applyFill="1" applyBorder="1" applyAlignment="1" applyProtection="1">
      <alignment horizontal="right"/>
      <protection locked="0"/>
    </xf>
    <xf numFmtId="0" fontId="4" fillId="7" borderId="0" xfId="0" applyFont="1" applyFill="1" applyAlignment="1" applyProtection="1">
      <alignment horizontal="left"/>
      <protection locked="0"/>
    </xf>
    <xf numFmtId="164" fontId="4" fillId="8" borderId="0" xfId="0" applyNumberFormat="1" applyFont="1" applyFill="1" applyBorder="1" applyAlignment="1" applyProtection="1">
      <alignment horizontal="right"/>
      <protection locked="0"/>
    </xf>
    <xf numFmtId="0" fontId="16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protection locked="0"/>
    </xf>
    <xf numFmtId="165" fontId="4" fillId="7" borderId="0" xfId="0" applyNumberFormat="1" applyFont="1" applyFill="1" applyProtection="1">
      <protection locked="0"/>
    </xf>
    <xf numFmtId="2" fontId="12" fillId="2" borderId="0" xfId="0" applyNumberFormat="1" applyFont="1" applyFill="1" applyAlignment="1" applyProtection="1"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27" fillId="2" borderId="0" xfId="0" applyFont="1" applyFill="1" applyAlignment="1" applyProtection="1">
      <alignment horizontal="left"/>
      <protection locked="0"/>
    </xf>
    <xf numFmtId="0" fontId="13" fillId="7" borderId="0" xfId="0" applyFont="1" applyFill="1" applyAlignment="1" applyProtection="1">
      <alignment horizontal="right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right"/>
      <protection locked="0"/>
    </xf>
    <xf numFmtId="164" fontId="4" fillId="0" borderId="0" xfId="0" applyNumberFormat="1" applyFont="1" applyFill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5" fillId="0" borderId="0" xfId="0" applyFont="1" applyAlignment="1" applyProtection="1">
      <protection locked="0"/>
    </xf>
    <xf numFmtId="0" fontId="23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30" fillId="0" borderId="0" xfId="0" applyFont="1" applyProtection="1">
      <protection locked="0"/>
    </xf>
    <xf numFmtId="10" fontId="0" fillId="0" borderId="0" xfId="0" applyNumberFormat="1" applyProtection="1">
      <protection locked="0"/>
    </xf>
    <xf numFmtId="0" fontId="30" fillId="0" borderId="11" xfId="0" applyFont="1" applyBorder="1" applyProtection="1">
      <protection locked="0"/>
    </xf>
    <xf numFmtId="0" fontId="30" fillId="0" borderId="0" xfId="0" applyFont="1" applyBorder="1" applyProtection="1">
      <protection locked="0"/>
    </xf>
    <xf numFmtId="166" fontId="0" fillId="0" borderId="0" xfId="0" applyNumberFormat="1" applyProtection="1">
      <protection locked="0"/>
    </xf>
    <xf numFmtId="0" fontId="14" fillId="0" borderId="0" xfId="13" applyProtection="1">
      <protection locked="0"/>
    </xf>
    <xf numFmtId="0" fontId="5" fillId="0" borderId="0" xfId="11" applyAlignment="1" applyProtection="1"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/>
      <protection locked="0"/>
    </xf>
    <xf numFmtId="2" fontId="4" fillId="0" borderId="0" xfId="0" applyNumberFormat="1" applyFont="1" applyFill="1" applyAlignment="1" applyProtection="1">
      <alignment horizontal="right"/>
      <protection locked="0"/>
    </xf>
    <xf numFmtId="164" fontId="4" fillId="0" borderId="2" xfId="0" applyNumberFormat="1" applyFont="1" applyFill="1" applyBorder="1" applyAlignment="1" applyProtection="1">
      <alignment horizontal="right"/>
      <protection locked="0"/>
    </xf>
    <xf numFmtId="164" fontId="4" fillId="0" borderId="5" xfId="0" applyNumberFormat="1" applyFont="1" applyFill="1" applyBorder="1" applyAlignment="1" applyProtection="1">
      <alignment horizontal="right"/>
      <protection locked="0"/>
    </xf>
    <xf numFmtId="164" fontId="4" fillId="0" borderId="2" xfId="0" applyNumberFormat="1" applyFont="1" applyFill="1" applyBorder="1" applyAlignment="1" applyProtection="1">
      <alignment horizontal="right"/>
    </xf>
    <xf numFmtId="0" fontId="28" fillId="0" borderId="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left"/>
      <protection locked="0"/>
    </xf>
    <xf numFmtId="166" fontId="4" fillId="0" borderId="0" xfId="0" applyNumberFormat="1" applyFont="1" applyFill="1" applyAlignment="1" applyProtection="1">
      <alignment horizontal="right"/>
      <protection locked="0"/>
    </xf>
    <xf numFmtId="166" fontId="4" fillId="0" borderId="0" xfId="14" applyNumberFormat="1" applyFont="1" applyFill="1" applyProtection="1">
      <protection locked="0"/>
    </xf>
    <xf numFmtId="0" fontId="15" fillId="0" borderId="0" xfId="0" applyFont="1" applyFill="1" applyAlignment="1" applyProtection="1">
      <alignment horizontal="left"/>
      <protection locked="0"/>
    </xf>
    <xf numFmtId="164" fontId="15" fillId="0" borderId="2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Fill="1" applyAlignment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25" fillId="0" borderId="4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Protection="1">
      <protection locked="0"/>
    </xf>
    <xf numFmtId="164" fontId="4" fillId="0" borderId="5" xfId="0" applyNumberFormat="1" applyFont="1" applyFill="1" applyBorder="1" applyAlignment="1" applyProtection="1">
      <alignment horizontal="right"/>
    </xf>
    <xf numFmtId="164" fontId="11" fillId="8" borderId="6" xfId="0" applyNumberFormat="1" applyFont="1" applyFill="1" applyBorder="1" applyAlignment="1" applyProtection="1">
      <alignment horizontal="right"/>
      <protection locked="0"/>
    </xf>
    <xf numFmtId="164" fontId="11" fillId="7" borderId="6" xfId="0" applyNumberFormat="1" applyFont="1" applyFill="1" applyBorder="1" applyAlignment="1" applyProtection="1">
      <alignment horizontal="right"/>
      <protection locked="0"/>
    </xf>
    <xf numFmtId="164" fontId="11" fillId="2" borderId="6" xfId="0" applyNumberFormat="1" applyFont="1" applyFill="1" applyBorder="1" applyAlignment="1" applyProtection="1">
      <alignment horizontal="right"/>
    </xf>
    <xf numFmtId="164" fontId="11" fillId="2" borderId="7" xfId="0" applyNumberFormat="1" applyFont="1" applyFill="1" applyBorder="1" applyAlignment="1" applyProtection="1">
      <alignment horizontal="right"/>
    </xf>
    <xf numFmtId="2" fontId="4" fillId="7" borderId="0" xfId="0" applyNumberFormat="1" applyFont="1" applyFill="1" applyAlignment="1" applyProtection="1">
      <alignment horizontal="left"/>
      <protection locked="0"/>
    </xf>
    <xf numFmtId="164" fontId="11" fillId="0" borderId="5" xfId="0" applyNumberFormat="1" applyFont="1" applyFill="1" applyBorder="1" applyAlignment="1" applyProtection="1">
      <alignment horizontal="right"/>
      <protection locked="0"/>
    </xf>
    <xf numFmtId="164" fontId="11" fillId="0" borderId="2" xfId="0" applyNumberFormat="1" applyFont="1" applyFill="1" applyBorder="1" applyAlignment="1" applyProtection="1">
      <alignment horizontal="right"/>
      <protection locked="0"/>
    </xf>
    <xf numFmtId="164" fontId="11" fillId="0" borderId="2" xfId="0" applyNumberFormat="1" applyFont="1" applyFill="1" applyBorder="1" applyAlignment="1" applyProtection="1">
      <alignment horizontal="right"/>
    </xf>
    <xf numFmtId="164" fontId="11" fillId="0" borderId="6" xfId="0" applyNumberFormat="1" applyFont="1" applyFill="1" applyBorder="1" applyAlignment="1" applyProtection="1">
      <alignment horizontal="right"/>
    </xf>
    <xf numFmtId="164" fontId="11" fillId="0" borderId="7" xfId="0" applyNumberFormat="1" applyFont="1" applyFill="1" applyBorder="1" applyAlignment="1" applyProtection="1">
      <alignment horizontal="right"/>
    </xf>
    <xf numFmtId="0" fontId="3" fillId="0" borderId="0" xfId="64" applyAlignment="1" applyProtection="1">
      <alignment horizontal="right"/>
      <protection locked="0"/>
    </xf>
    <xf numFmtId="0" fontId="3" fillId="0" borderId="0" xfId="64" applyProtection="1">
      <protection locked="0"/>
    </xf>
    <xf numFmtId="14" fontId="3" fillId="0" borderId="0" xfId="64" applyNumberFormat="1" applyProtection="1">
      <protection locked="0"/>
    </xf>
    <xf numFmtId="0" fontId="3" fillId="0" borderId="0" xfId="64" applyFont="1" applyAlignment="1" applyProtection="1">
      <alignment horizontal="right"/>
      <protection locked="0"/>
    </xf>
    <xf numFmtId="0" fontId="46" fillId="0" borderId="0" xfId="64" applyFont="1" applyAlignment="1" applyProtection="1">
      <alignment horizontal="center"/>
    </xf>
    <xf numFmtId="49" fontId="46" fillId="0" borderId="0" xfId="64" applyNumberFormat="1" applyFont="1" applyAlignment="1" applyProtection="1">
      <alignment horizontal="center"/>
    </xf>
    <xf numFmtId="0" fontId="3" fillId="0" borderId="0" xfId="64" applyProtection="1"/>
    <xf numFmtId="49" fontId="3" fillId="0" borderId="0" xfId="64" applyNumberFormat="1" applyAlignment="1" applyProtection="1">
      <alignment horizontal="center"/>
    </xf>
    <xf numFmtId="37" fontId="3" fillId="0" borderId="0" xfId="64" applyNumberFormat="1" applyProtection="1"/>
    <xf numFmtId="49" fontId="3" fillId="41" borderId="0" xfId="64" applyNumberFormat="1" applyFill="1" applyAlignment="1" applyProtection="1">
      <alignment horizontal="center"/>
    </xf>
    <xf numFmtId="0" fontId="3" fillId="0" borderId="0" xfId="64" applyAlignment="1" applyProtection="1">
      <alignment horizontal="left" indent="1"/>
    </xf>
    <xf numFmtId="37" fontId="3" fillId="0" borderId="24" xfId="64" applyNumberFormat="1" applyBorder="1" applyProtection="1"/>
    <xf numFmtId="37" fontId="3" fillId="0" borderId="0" xfId="64" applyNumberFormat="1" applyFill="1" applyBorder="1" applyProtection="1"/>
    <xf numFmtId="37" fontId="3" fillId="0" borderId="25" xfId="64" applyNumberFormat="1" applyBorder="1" applyProtection="1"/>
    <xf numFmtId="0" fontId="2" fillId="9" borderId="0" xfId="64" applyFont="1" applyFill="1" applyProtection="1">
      <protection locked="0"/>
    </xf>
    <xf numFmtId="166" fontId="4" fillId="0" borderId="0" xfId="0" applyNumberFormat="1" applyFont="1" applyFill="1" applyAlignment="1" applyProtection="1">
      <alignment horizontal="right"/>
      <protection locked="0"/>
    </xf>
    <xf numFmtId="0" fontId="18" fillId="2" borderId="0" xfId="0" applyFont="1" applyFill="1" applyAlignment="1">
      <alignment horizontal="left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2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/>
    <xf numFmtId="0" fontId="0" fillId="0" borderId="0" xfId="0"/>
    <xf numFmtId="0" fontId="12" fillId="2" borderId="0" xfId="0" applyFont="1" applyFill="1"/>
    <xf numFmtId="164" fontId="12" fillId="2" borderId="0" xfId="0" applyNumberFormat="1" applyFont="1" applyFill="1"/>
    <xf numFmtId="0" fontId="4" fillId="2" borderId="0" xfId="0" applyFont="1" applyFill="1" applyAlignment="1">
      <alignment horizontal="left"/>
    </xf>
    <xf numFmtId="0" fontId="0" fillId="2" borderId="0" xfId="0" applyFill="1"/>
    <xf numFmtId="0" fontId="4" fillId="2" borderId="0" xfId="0" applyFont="1" applyFill="1" applyAlignment="1">
      <alignment horizontal="right"/>
    </xf>
    <xf numFmtId="0" fontId="4" fillId="2" borderId="0" xfId="59" applyFont="1" applyFill="1" applyAlignment="1">
      <alignment horizontal="right"/>
    </xf>
    <xf numFmtId="0" fontId="12" fillId="2" borderId="0" xfId="59" applyFont="1" applyFill="1"/>
    <xf numFmtId="0" fontId="4" fillId="2" borderId="0" xfId="59" applyFont="1" applyFill="1"/>
    <xf numFmtId="164" fontId="12" fillId="2" borderId="0" xfId="59" applyNumberFormat="1" applyFont="1" applyFill="1"/>
    <xf numFmtId="0" fontId="12" fillId="2" borderId="0" xfId="59" applyFont="1" applyFill="1" applyAlignment="1">
      <alignment horizontal="right"/>
    </xf>
    <xf numFmtId="3" fontId="4" fillId="2" borderId="0" xfId="60" applyNumberFormat="1" applyFont="1" applyFill="1"/>
    <xf numFmtId="3" fontId="4" fillId="2" borderId="0" xfId="59" applyNumberFormat="1" applyFont="1" applyFill="1"/>
    <xf numFmtId="3" fontId="50" fillId="43" borderId="0" xfId="85" applyNumberFormat="1" applyFill="1"/>
    <xf numFmtId="3" fontId="50" fillId="9" borderId="0" xfId="85" applyNumberFormat="1" applyFill="1"/>
    <xf numFmtId="3" fontId="50" fillId="42" borderId="0" xfId="85" applyNumberFormat="1" applyFill="1"/>
    <xf numFmtId="0" fontId="4" fillId="44" borderId="0" xfId="59" applyFont="1" applyFill="1"/>
    <xf numFmtId="0" fontId="12" fillId="44" borderId="0" xfId="59" applyFont="1" applyFill="1"/>
    <xf numFmtId="3" fontId="4" fillId="44" borderId="0" xfId="60" applyNumberFormat="1" applyFont="1" applyFill="1"/>
    <xf numFmtId="0" fontId="51" fillId="7" borderId="0" xfId="0" applyFont="1" applyFill="1" applyProtection="1">
      <protection locked="0"/>
    </xf>
    <xf numFmtId="0" fontId="25" fillId="7" borderId="0" xfId="0" applyFont="1" applyFill="1" applyAlignment="1" applyProtection="1">
      <alignment horizontal="left"/>
      <protection locked="0"/>
    </xf>
    <xf numFmtId="0" fontId="0" fillId="44" borderId="0" xfId="0" applyFill="1"/>
    <xf numFmtId="166" fontId="4" fillId="0" borderId="0" xfId="0" applyNumberFormat="1" applyFont="1" applyFill="1" applyAlignment="1" applyProtection="1">
      <alignment horizontal="right"/>
      <protection locked="0"/>
    </xf>
    <xf numFmtId="0" fontId="12" fillId="2" borderId="0" xfId="59" applyFont="1" applyFill="1" applyAlignment="1">
      <alignment horizontal="center"/>
    </xf>
    <xf numFmtId="0" fontId="4" fillId="0" borderId="0" xfId="13" applyFont="1" applyProtection="1"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horizontal="left"/>
    </xf>
    <xf numFmtId="0" fontId="4" fillId="4" borderId="0" xfId="0" applyFont="1" applyFill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12" fillId="4" borderId="0" xfId="0" applyNumberFormat="1" applyFont="1" applyFill="1" applyAlignment="1" applyProtection="1">
      <alignment horizontal="left"/>
      <protection locked="0"/>
    </xf>
    <xf numFmtId="0" fontId="15" fillId="42" borderId="7" xfId="0" applyFont="1" applyFill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4" fillId="0" borderId="5" xfId="0" applyFont="1" applyBorder="1" applyProtection="1">
      <protection locked="0"/>
    </xf>
    <xf numFmtId="0" fontId="0" fillId="0" borderId="7" xfId="0" applyBorder="1" applyProtection="1">
      <protection locked="0"/>
    </xf>
    <xf numFmtId="0" fontId="4" fillId="0" borderId="6" xfId="0" applyFont="1" applyBorder="1" applyProtection="1">
      <protection locked="0"/>
    </xf>
    <xf numFmtId="10" fontId="11" fillId="45" borderId="2" xfId="0" applyNumberFormat="1" applyFont="1" applyFill="1" applyBorder="1" applyAlignment="1" applyProtection="1">
      <protection locked="0"/>
    </xf>
    <xf numFmtId="10" fontId="15" fillId="0" borderId="2" xfId="0" applyNumberFormat="1" applyFont="1" applyBorder="1" applyAlignment="1" applyProtection="1">
      <alignment horizontal="center"/>
      <protection locked="0"/>
    </xf>
    <xf numFmtId="0" fontId="52" fillId="9" borderId="24" xfId="0" applyFont="1" applyFill="1" applyBorder="1" applyProtection="1">
      <protection locked="0"/>
    </xf>
    <xf numFmtId="0" fontId="15" fillId="9" borderId="24" xfId="0" applyFont="1" applyFill="1" applyBorder="1" applyProtection="1">
      <protection locked="0"/>
    </xf>
    <xf numFmtId="0" fontId="52" fillId="9" borderId="10" xfId="0" applyFont="1" applyFill="1" applyBorder="1" applyProtection="1">
      <protection locked="0"/>
    </xf>
    <xf numFmtId="0" fontId="15" fillId="9" borderId="0" xfId="0" applyFont="1" applyFill="1" applyBorder="1" applyProtection="1">
      <protection locked="0"/>
    </xf>
    <xf numFmtId="0" fontId="15" fillId="9" borderId="4" xfId="0" applyFont="1" applyFill="1" applyBorder="1" applyProtection="1">
      <protection locked="0"/>
    </xf>
    <xf numFmtId="0" fontId="52" fillId="9" borderId="0" xfId="0" applyFont="1" applyFill="1" applyBorder="1" applyProtection="1">
      <protection locked="0"/>
    </xf>
    <xf numFmtId="0" fontId="52" fillId="9" borderId="4" xfId="0" applyFont="1" applyFill="1" applyBorder="1" applyProtection="1">
      <protection locked="0"/>
    </xf>
    <xf numFmtId="0" fontId="52" fillId="9" borderId="13" xfId="0" applyFont="1" applyFill="1" applyBorder="1" applyProtection="1">
      <protection locked="0"/>
    </xf>
    <xf numFmtId="0" fontId="15" fillId="9" borderId="13" xfId="0" applyFont="1" applyFill="1" applyBorder="1" applyProtection="1">
      <protection locked="0"/>
    </xf>
    <xf numFmtId="0" fontId="52" fillId="9" borderId="14" xfId="0" applyFont="1" applyFill="1" applyBorder="1" applyProtection="1">
      <protection locked="0"/>
    </xf>
    <xf numFmtId="9" fontId="52" fillId="9" borderId="9" xfId="14" applyNumberFormat="1" applyFont="1" applyFill="1" applyBorder="1" applyAlignment="1" applyProtection="1">
      <alignment horizontal="center"/>
      <protection locked="0"/>
    </xf>
    <xf numFmtId="9" fontId="15" fillId="9" borderId="11" xfId="0" applyNumberFormat="1" applyFont="1" applyFill="1" applyBorder="1" applyAlignment="1" applyProtection="1">
      <alignment horizontal="center"/>
      <protection locked="0"/>
    </xf>
    <xf numFmtId="9" fontId="52" fillId="9" borderId="11" xfId="14" applyNumberFormat="1" applyFont="1" applyFill="1" applyBorder="1" applyAlignment="1" applyProtection="1">
      <alignment horizontal="center"/>
      <protection locked="0"/>
    </xf>
    <xf numFmtId="9" fontId="52" fillId="9" borderId="12" xfId="14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4" fillId="0" borderId="0" xfId="0" applyFont="1" applyFill="1" applyAlignment="1" applyProtection="1">
      <alignment horizontal="left"/>
      <protection locked="0"/>
    </xf>
    <xf numFmtId="2" fontId="51" fillId="0" borderId="0" xfId="0" applyNumberFormat="1" applyFont="1" applyFill="1" applyAlignment="1" applyProtection="1">
      <protection locked="0"/>
    </xf>
    <xf numFmtId="0" fontId="51" fillId="7" borderId="0" xfId="0" applyFont="1" applyFill="1" applyAlignment="1" applyProtection="1">
      <alignment horizontal="left"/>
      <protection locked="0"/>
    </xf>
    <xf numFmtId="166" fontId="4" fillId="0" borderId="0" xfId="0" applyNumberFormat="1" applyFont="1" applyFill="1" applyAlignment="1" applyProtection="1">
      <alignment horizontal="right"/>
      <protection locked="0"/>
    </xf>
    <xf numFmtId="166" fontId="4" fillId="0" borderId="4" xfId="0" applyNumberFormat="1" applyFont="1" applyFill="1" applyBorder="1" applyAlignment="1" applyProtection="1">
      <alignment horizontal="right"/>
      <protection locked="0"/>
    </xf>
    <xf numFmtId="0" fontId="15" fillId="0" borderId="3" xfId="0" applyFont="1" applyFill="1" applyBorder="1" applyAlignment="1" applyProtection="1">
      <alignment horizontal="center" vertical="top" wrapText="1"/>
    </xf>
    <xf numFmtId="0" fontId="15" fillId="0" borderId="26" xfId="0" applyFont="1" applyFill="1" applyBorder="1" applyAlignment="1" applyProtection="1">
      <alignment horizontal="center" vertical="top" wrapText="1"/>
    </xf>
    <xf numFmtId="0" fontId="4" fillId="0" borderId="8" xfId="0" applyFont="1" applyFill="1" applyBorder="1" applyAlignment="1" applyProtection="1">
      <alignment vertical="top" wrapText="1"/>
    </xf>
    <xf numFmtId="0" fontId="0" fillId="0" borderId="0" xfId="0" applyFill="1" applyAlignment="1" applyProtection="1">
      <alignment horizontal="right"/>
      <protection locked="0"/>
    </xf>
    <xf numFmtId="167" fontId="53" fillId="9" borderId="9" xfId="0" applyNumberFormat="1" applyFont="1" applyFill="1" applyBorder="1" applyAlignment="1" applyProtection="1">
      <alignment horizontal="left"/>
      <protection locked="0"/>
    </xf>
    <xf numFmtId="0" fontId="31" fillId="9" borderId="10" xfId="0" applyFont="1" applyFill="1" applyBorder="1" applyAlignment="1" applyProtection="1">
      <alignment horizontal="left"/>
      <protection locked="0"/>
    </xf>
    <xf numFmtId="0" fontId="11" fillId="6" borderId="5" xfId="0" applyFont="1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11" fillId="6" borderId="9" xfId="0" applyFont="1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53" fillId="9" borderId="12" xfId="0" applyFont="1" applyFill="1" applyBorder="1" applyAlignment="1" applyProtection="1">
      <alignment horizontal="left"/>
      <protection locked="0"/>
    </xf>
    <xf numFmtId="0" fontId="4" fillId="0" borderId="14" xfId="0" applyFont="1" applyBorder="1" applyAlignment="1">
      <alignment horizontal="left"/>
    </xf>
    <xf numFmtId="0" fontId="15" fillId="5" borderId="0" xfId="0" applyFont="1" applyFill="1" applyAlignment="1" applyProtection="1">
      <alignment horizontal="center" vertical="center" textRotation="90" wrapText="1"/>
    </xf>
    <xf numFmtId="0" fontId="14" fillId="0" borderId="0" xfId="0" applyFont="1" applyAlignment="1" applyProtection="1">
      <alignment textRotation="90" wrapText="1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2" fillId="9" borderId="0" xfId="0" applyFont="1" applyFill="1" applyAlignment="1">
      <alignment wrapText="1"/>
    </xf>
    <xf numFmtId="0" fontId="0" fillId="9" borderId="0" xfId="0" applyFill="1" applyAlignment="1">
      <alignment wrapText="1"/>
    </xf>
    <xf numFmtId="0" fontId="18" fillId="2" borderId="0" xfId="0" applyFont="1" applyFill="1" applyAlignment="1">
      <alignment horizontal="left"/>
    </xf>
    <xf numFmtId="0" fontId="15" fillId="5" borderId="5" xfId="0" applyFont="1" applyFill="1" applyBorder="1" applyAlignment="1" applyProtection="1">
      <alignment horizontal="center" vertical="center"/>
    </xf>
    <xf numFmtId="0" fontId="15" fillId="5" borderId="6" xfId="0" applyFont="1" applyFill="1" applyBorder="1" applyAlignment="1" applyProtection="1">
      <alignment horizontal="center" vertical="center"/>
    </xf>
    <xf numFmtId="0" fontId="15" fillId="5" borderId="7" xfId="0" applyFont="1" applyFill="1" applyBorder="1" applyAlignment="1" applyProtection="1">
      <alignment horizontal="center" vertical="center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0" fontId="14" fillId="4" borderId="7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Alignment="1">
      <alignment horizontal="center" vertical="center" textRotation="90" wrapText="1"/>
    </xf>
    <xf numFmtId="0" fontId="14" fillId="0" borderId="0" xfId="0" applyFont="1" applyAlignment="1">
      <alignment textRotation="90" wrapText="1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center" wrapText="1"/>
    </xf>
    <xf numFmtId="0" fontId="55" fillId="6" borderId="0" xfId="0" applyFont="1" applyFill="1" applyAlignment="1" applyProtection="1">
      <alignment horizontal="left"/>
      <protection locked="0"/>
    </xf>
    <xf numFmtId="0" fontId="56" fillId="6" borderId="0" xfId="0" applyFont="1" applyFill="1" applyAlignment="1" applyProtection="1">
      <protection locked="0"/>
    </xf>
  </cellXfs>
  <cellStyles count="86">
    <cellStyle name="20% - Accent1" xfId="33" builtinId="30" customBuiltin="1"/>
    <cellStyle name="20% - Accent1 2" xfId="70"/>
    <cellStyle name="20% - Accent2" xfId="37" builtinId="34" customBuiltin="1"/>
    <cellStyle name="20% - Accent2 2" xfId="72"/>
    <cellStyle name="20% - Accent3" xfId="41" builtinId="38" customBuiltin="1"/>
    <cellStyle name="20% - Accent3 2" xfId="74"/>
    <cellStyle name="20% - Accent4" xfId="45" builtinId="42" customBuiltin="1"/>
    <cellStyle name="20% - Accent4 2" xfId="76"/>
    <cellStyle name="20% - Accent5" xfId="49" builtinId="46" customBuiltin="1"/>
    <cellStyle name="20% - Accent5 2" xfId="78"/>
    <cellStyle name="20% - Accent6" xfId="53" builtinId="50" customBuiltin="1"/>
    <cellStyle name="20% - Accent6 2" xfId="80"/>
    <cellStyle name="40% - Accent1" xfId="34" builtinId="31" customBuiltin="1"/>
    <cellStyle name="40% - Accent1 2" xfId="71"/>
    <cellStyle name="40% - Accent2" xfId="38" builtinId="35" customBuiltin="1"/>
    <cellStyle name="40% - Accent2 2" xfId="73"/>
    <cellStyle name="40% - Accent3" xfId="42" builtinId="39" customBuiltin="1"/>
    <cellStyle name="40% - Accent3 2" xfId="75"/>
    <cellStyle name="40% - Accent4" xfId="46" builtinId="43" customBuiltin="1"/>
    <cellStyle name="40% - Accent4 2" xfId="77"/>
    <cellStyle name="40% - Accent5" xfId="50" builtinId="47" customBuiltin="1"/>
    <cellStyle name="40% - Accent5 2" xfId="79"/>
    <cellStyle name="40% - Accent6" xfId="54" builtinId="51" customBuiltin="1"/>
    <cellStyle name="40% - Accent6 2" xfId="8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3" builtinId="27" customBuiltin="1"/>
    <cellStyle name="Calculation" xfId="27" builtinId="22" customBuiltin="1"/>
    <cellStyle name="Check Cell" xfId="29" builtinId="23" customBuiltin="1"/>
    <cellStyle name="Comma 2" xfId="1"/>
    <cellStyle name="Comma 2 2" xfId="2"/>
    <cellStyle name="Comma 2 3" xfId="61"/>
    <cellStyle name="Comma 3" xfId="57"/>
    <cellStyle name="Comma0" xfId="3"/>
    <cellStyle name="Currency 2" xfId="4"/>
    <cellStyle name="Currency 2 2" xfId="5"/>
    <cellStyle name="Currency 2 3" xfId="62"/>
    <cellStyle name="Currency 3" xfId="58"/>
    <cellStyle name="Currency0" xfId="6"/>
    <cellStyle name="Date" xfId="7"/>
    <cellStyle name="Explanatory Text" xfId="31" builtinId="53" customBuiltin="1"/>
    <cellStyle name="Fixed" xfId="8"/>
    <cellStyle name="Good" xfId="22" builtinId="26" customBuiltin="1"/>
    <cellStyle name="Heading 1 2" xfId="9"/>
    <cellStyle name="Heading 1 2 2" xfId="65"/>
    <cellStyle name="Heading 2 2" xfId="10"/>
    <cellStyle name="Heading 2 2 2" xfId="66"/>
    <cellStyle name="Heading 3" xfId="20" builtinId="18" customBuiltin="1"/>
    <cellStyle name="Heading 4" xfId="21" builtinId="19" customBuiltin="1"/>
    <cellStyle name="Hyperlink" xfId="11" builtinId="8"/>
    <cellStyle name="Hyperlink 2" xfId="12"/>
    <cellStyle name="Input" xfId="25" builtinId="20" customBuiltin="1"/>
    <cellStyle name="Linked Cell" xfId="28" builtinId="24" customBuiltin="1"/>
    <cellStyle name="Neutral" xfId="24" builtinId="28" customBuiltin="1"/>
    <cellStyle name="Normal" xfId="0" builtinId="0"/>
    <cellStyle name="Normal 2" xfId="13"/>
    <cellStyle name="Normal 2 2" xfId="59"/>
    <cellStyle name="Normal 3" xfId="64"/>
    <cellStyle name="Normal 3 2" xfId="82"/>
    <cellStyle name="Normal 4" xfId="56"/>
    <cellStyle name="Note 2" xfId="67"/>
    <cellStyle name="Note 2 2" xfId="83"/>
    <cellStyle name="Output" xfId="26" builtinId="21" customBuiltin="1"/>
    <cellStyle name="Percent" xfId="14" builtinId="5"/>
    <cellStyle name="Percent 2" xfId="15"/>
    <cellStyle name="Percent 2 2" xfId="16"/>
    <cellStyle name="Percent 2 2 2" xfId="60"/>
    <cellStyle name="Percent 2 3" xfId="63"/>
    <cellStyle name="Percent 3" xfId="17"/>
    <cellStyle name="Percent 3 2" xfId="68"/>
    <cellStyle name="Percent 3 3" xfId="84"/>
    <cellStyle name="Percent 4" xfId="85"/>
    <cellStyle name="Title" xfId="19" builtinId="15" customBuiltin="1"/>
    <cellStyle name="Total 2" xfId="18"/>
    <cellStyle name="Total 2 2" xfId="69"/>
    <cellStyle name="Warning Text" xfId="30" builtinId="11" customBuiltin="1"/>
  </cellStyles>
  <dxfs count="0"/>
  <tableStyles count="0" defaultTableStyle="TableStyleMedium9" defaultPivotStyle="PivotStyleLight16"/>
  <colors>
    <mruColors>
      <color rgb="FFFFFF99"/>
      <color rgb="FFC0C0C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1076325</xdr:colOff>
      <xdr:row>1</xdr:row>
      <xdr:rowOff>38101</xdr:rowOff>
    </xdr:from>
    <xdr:to>
      <xdr:col>5</xdr:col>
      <xdr:colOff>85725</xdr:colOff>
      <xdr:row>4</xdr:row>
      <xdr:rowOff>152401</xdr:rowOff>
    </xdr:to>
    <xdr:sp macro="" textlink="">
      <xdr:nvSpPr>
        <xdr:cNvPr id="2" name="TextBox 1"/>
        <xdr:cNvSpPr txBox="1"/>
      </xdr:nvSpPr>
      <xdr:spPr>
        <a:xfrm>
          <a:off x="3838575" y="228601"/>
          <a:ext cx="137160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rgbClr val="FF0000"/>
              </a:solidFill>
            </a:rPr>
            <a:t>This tab is for internal OSPA/SPA</a:t>
          </a:r>
          <a:r>
            <a:rPr lang="en-US" sz="1100" b="1" baseline="0">
              <a:solidFill>
                <a:srgbClr val="FF0000"/>
              </a:solidFill>
            </a:rPr>
            <a:t> use only.  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6-NIH_complete_budget-09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spa.iastate.edu/Documents%20and%20Settings/bmneese/Local%20Settings/Temporary%20Internet%20Files/Content.Outlook/QHP08TJ8/BOB-2011-06-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 Page"/>
      <sheetName val="Base Budget"/>
      <sheetName val="Mod Budget Form"/>
      <sheetName val="Form Page 4"/>
      <sheetName val="Form Page 5"/>
      <sheetName val="Checklist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here"/>
      <sheetName val="Salaries &amp; Wages"/>
      <sheetName val="Equip-Travel-Participants"/>
      <sheetName val="Other Direct"/>
      <sheetName val="Subcontracts"/>
      <sheetName val="Cumulative Budget"/>
      <sheetName val="Links"/>
      <sheetName val="Sheet1"/>
      <sheetName val="Salaries &amp;#38;#38;#38; Wages"/>
    </sheetNames>
    <sheetDataSet>
      <sheetData sheetId="0">
        <row r="10">
          <cell r="I10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college.iastate.edu/post_doc/policies.ph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4"/>
    <pageSetUpPr fitToPage="1"/>
  </sheetPr>
  <dimension ref="A1:U137"/>
  <sheetViews>
    <sheetView tabSelected="1" zoomScale="90" zoomScaleNormal="90" workbookViewId="0">
      <pane ySplit="11" topLeftCell="A12" activePane="bottomLeft" state="frozen"/>
      <selection pane="bottomLeft" activeCell="A12" sqref="A12"/>
    </sheetView>
  </sheetViews>
  <sheetFormatPr defaultRowHeight="12.75" outlineLevelRow="1" outlineLevelCol="1" x14ac:dyDescent="0.2"/>
  <cols>
    <col min="1" max="1" width="9.28515625" style="137" customWidth="1"/>
    <col min="2" max="2" width="5.42578125" style="137" customWidth="1"/>
    <col min="3" max="3" width="27.42578125" style="137" customWidth="1"/>
    <col min="4" max="5" width="11.140625" style="137" customWidth="1"/>
    <col min="6" max="6" width="11" style="137" customWidth="1"/>
    <col min="7" max="7" width="12" style="137" customWidth="1"/>
    <col min="8" max="8" width="14.85546875" style="137" customWidth="1"/>
    <col min="9" max="9" width="14.85546875" style="137" customWidth="1" outlineLevel="1"/>
    <col min="10" max="10" width="15" style="137" customWidth="1"/>
    <col min="11" max="11" width="15" style="137" customWidth="1" outlineLevel="1"/>
    <col min="12" max="12" width="15" style="137" customWidth="1"/>
    <col min="13" max="13" width="15" style="137" customWidth="1" outlineLevel="1"/>
    <col min="14" max="14" width="15" style="137" customWidth="1"/>
    <col min="15" max="15" width="15" style="137" customWidth="1" outlineLevel="1"/>
    <col min="16" max="16" width="14.85546875" style="137" customWidth="1"/>
    <col min="17" max="17" width="14.85546875" style="137" customWidth="1" outlineLevel="1"/>
    <col min="18" max="18" width="15.5703125" style="137" customWidth="1" outlineLevel="1" collapsed="1"/>
    <col min="19" max="19" width="15.5703125" style="137" customWidth="1" outlineLevel="1"/>
    <col min="20" max="20" width="15.5703125" style="137" customWidth="1"/>
    <col min="21" max="21" width="11.28515625" style="1" bestFit="1" customWidth="1"/>
  </cols>
  <sheetData>
    <row r="1" spans="1:21" ht="18" x14ac:dyDescent="0.25">
      <c r="A1" s="77" t="s">
        <v>84</v>
      </c>
      <c r="B1" s="78"/>
      <c r="C1" s="78"/>
      <c r="D1" s="78"/>
      <c r="E1" s="78"/>
      <c r="F1" s="78"/>
      <c r="G1" s="78"/>
      <c r="H1" s="79"/>
      <c r="I1" s="78"/>
      <c r="J1" s="78"/>
      <c r="K1" s="78"/>
      <c r="L1" s="79"/>
      <c r="M1" s="79"/>
      <c r="N1" s="79"/>
      <c r="O1" s="79"/>
      <c r="P1" s="80"/>
      <c r="Q1" s="80"/>
      <c r="R1" s="80"/>
      <c r="S1" s="270" t="s">
        <v>180</v>
      </c>
      <c r="T1" s="271"/>
    </row>
    <row r="2" spans="1:21" ht="18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80"/>
      <c r="O2" s="80"/>
      <c r="P2" s="80"/>
      <c r="Q2" s="80"/>
      <c r="R2" s="80"/>
      <c r="S2" s="276" t="s">
        <v>195</v>
      </c>
      <c r="T2" s="277"/>
      <c r="U2" s="150"/>
    </row>
    <row r="3" spans="1:21" ht="18" x14ac:dyDescent="0.25">
      <c r="A3" s="81" t="s">
        <v>0</v>
      </c>
      <c r="B3" s="81"/>
      <c r="C3" s="81"/>
      <c r="D3" s="81" t="s">
        <v>203</v>
      </c>
      <c r="E3" s="81"/>
      <c r="F3" s="81"/>
      <c r="G3" s="78"/>
      <c r="H3" s="244"/>
      <c r="I3" s="80"/>
      <c r="J3" s="295" t="s">
        <v>204</v>
      </c>
      <c r="K3" s="80"/>
      <c r="L3" s="80"/>
      <c r="M3" s="80"/>
      <c r="N3" s="80"/>
      <c r="O3" s="80"/>
      <c r="P3" s="80"/>
      <c r="Q3" s="80"/>
      <c r="R3" s="80"/>
      <c r="S3" s="80"/>
      <c r="T3" s="80" t="s">
        <v>202</v>
      </c>
    </row>
    <row r="4" spans="1:21" ht="15.75" x14ac:dyDescent="0.25">
      <c r="A4" s="81" t="s">
        <v>1</v>
      </c>
      <c r="B4" s="81"/>
      <c r="C4" s="81"/>
      <c r="D4" s="81" t="s">
        <v>203</v>
      </c>
      <c r="E4" s="81"/>
      <c r="F4" s="81"/>
      <c r="G4" s="81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1" ht="15.75" x14ac:dyDescent="0.25">
      <c r="A5" s="81" t="s">
        <v>2</v>
      </c>
      <c r="B5" s="81"/>
      <c r="C5" s="81"/>
      <c r="D5" s="81" t="s">
        <v>203</v>
      </c>
      <c r="E5" s="81"/>
      <c r="F5" s="81" t="s">
        <v>172</v>
      </c>
      <c r="G5" s="81"/>
      <c r="H5" s="296" t="s">
        <v>205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1" ht="15.75" x14ac:dyDescent="0.25">
      <c r="A6" s="81" t="s">
        <v>3</v>
      </c>
      <c r="B6" s="81"/>
      <c r="C6" s="81"/>
      <c r="D6" s="81" t="s">
        <v>203</v>
      </c>
      <c r="E6" s="81"/>
      <c r="F6" s="81"/>
      <c r="G6" s="81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1" ht="15.75" x14ac:dyDescent="0.25">
      <c r="A7" s="81" t="s">
        <v>4</v>
      </c>
      <c r="B7" s="81"/>
      <c r="C7" s="81"/>
      <c r="D7" s="81" t="s">
        <v>203</v>
      </c>
      <c r="E7" s="82"/>
      <c r="F7" s="82"/>
      <c r="G7" s="82"/>
      <c r="H7" s="82"/>
      <c r="I7" s="82"/>
      <c r="J7" s="82"/>
      <c r="K7" s="82"/>
      <c r="L7" s="82"/>
      <c r="M7" s="82"/>
      <c r="N7" s="83"/>
      <c r="O7" s="83"/>
      <c r="P7" s="83"/>
      <c r="Q7" s="83"/>
      <c r="R7" s="83"/>
      <c r="S7" s="83"/>
      <c r="T7" s="83"/>
    </row>
    <row r="8" spans="1:21" ht="8.1" customHeight="1" x14ac:dyDescent="0.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spans="1:21" ht="15.75" customHeight="1" x14ac:dyDescent="0.25">
      <c r="A9" s="84"/>
      <c r="B9" s="84"/>
      <c r="C9" s="84"/>
      <c r="D9" s="84"/>
      <c r="E9" s="84"/>
      <c r="F9" s="85"/>
      <c r="G9" s="86"/>
      <c r="H9" s="272" t="s">
        <v>5</v>
      </c>
      <c r="I9" s="273"/>
      <c r="J9" s="272" t="s">
        <v>44</v>
      </c>
      <c r="K9" s="273"/>
      <c r="L9" s="272" t="s">
        <v>50</v>
      </c>
      <c r="M9" s="273"/>
      <c r="N9" s="272" t="s">
        <v>49</v>
      </c>
      <c r="O9" s="273"/>
      <c r="P9" s="274" t="s">
        <v>48</v>
      </c>
      <c r="Q9" s="275"/>
      <c r="R9" s="266" t="s">
        <v>96</v>
      </c>
      <c r="S9" s="266" t="s">
        <v>97</v>
      </c>
      <c r="T9" s="266" t="s">
        <v>98</v>
      </c>
    </row>
    <row r="10" spans="1:21" s="206" customFormat="1" ht="15.75" customHeight="1" x14ac:dyDescent="0.25">
      <c r="A10" s="84"/>
      <c r="B10" s="84"/>
      <c r="C10" s="84"/>
      <c r="D10" s="84"/>
      <c r="E10" s="84"/>
      <c r="F10" s="85"/>
      <c r="G10" s="86"/>
      <c r="H10" s="236" t="s">
        <v>185</v>
      </c>
      <c r="J10" s="236" t="s">
        <v>186</v>
      </c>
      <c r="L10" s="236" t="s">
        <v>187</v>
      </c>
      <c r="N10" s="236" t="str">
        <f>IF(L10=A126,A126,IF(L10=A127,A128,IF(L10=A128,A129,IF(L10=A129,A130,IF(L10=A130,A131,IF(L10=A131,A132,IF(L10=A132,A133,IF(L10=A133,A134,IF(L10=A134,A135,IF(L10=A135,A136))))))))))</f>
        <v>FY21</v>
      </c>
      <c r="P10" s="236" t="str">
        <f>IF(N10=A126,A126,IF(N10=A127,A128,IF(N10=A128,A129,IF(N10=A129,A130,IF(N10=A130,A131,IF(N10=A131,A132,IF(N10=A132,A133,IF(N10=A133,A134,IF(N10=A134,A135,IF(N10=A135,A136))))))))))</f>
        <v>FY22</v>
      </c>
      <c r="R10" s="267"/>
      <c r="S10" s="267"/>
      <c r="T10" s="267"/>
      <c r="U10" s="1"/>
    </row>
    <row r="11" spans="1:21" ht="24" x14ac:dyDescent="0.2">
      <c r="A11" s="84"/>
      <c r="B11" s="84"/>
      <c r="C11" s="84"/>
      <c r="D11" s="84"/>
      <c r="E11" s="84"/>
      <c r="F11" s="87"/>
      <c r="G11" s="87"/>
      <c r="H11" s="156" t="s">
        <v>94</v>
      </c>
      <c r="I11" s="88" t="s">
        <v>95</v>
      </c>
      <c r="J11" s="156" t="s">
        <v>94</v>
      </c>
      <c r="K11" s="88" t="s">
        <v>95</v>
      </c>
      <c r="L11" s="156" t="s">
        <v>94</v>
      </c>
      <c r="M11" s="88" t="s">
        <v>95</v>
      </c>
      <c r="N11" s="156" t="s">
        <v>94</v>
      </c>
      <c r="O11" s="88" t="s">
        <v>95</v>
      </c>
      <c r="P11" s="156" t="s">
        <v>94</v>
      </c>
      <c r="Q11" s="88" t="s">
        <v>95</v>
      </c>
      <c r="R11" s="268"/>
      <c r="S11" s="268"/>
      <c r="T11" s="268"/>
    </row>
    <row r="12" spans="1:21" ht="15" x14ac:dyDescent="0.2">
      <c r="A12" s="84"/>
      <c r="B12" s="84"/>
      <c r="C12" s="84"/>
      <c r="D12" s="89" t="s">
        <v>6</v>
      </c>
      <c r="E12" s="90" t="s">
        <v>12</v>
      </c>
      <c r="F12" s="90" t="s">
        <v>93</v>
      </c>
      <c r="G12" s="89" t="s">
        <v>7</v>
      </c>
      <c r="H12" s="91"/>
      <c r="I12" s="92"/>
      <c r="J12" s="91"/>
      <c r="K12" s="92"/>
      <c r="L12" s="91"/>
      <c r="M12" s="92"/>
      <c r="N12" s="91"/>
      <c r="O12" s="92"/>
      <c r="P12" s="91"/>
      <c r="Q12" s="92"/>
      <c r="R12" s="62"/>
      <c r="S12" s="63"/>
      <c r="T12" s="62"/>
    </row>
    <row r="13" spans="1:21" ht="15.75" x14ac:dyDescent="0.25">
      <c r="A13" s="93" t="s">
        <v>8</v>
      </c>
      <c r="B13" s="94"/>
      <c r="C13" s="95" t="s">
        <v>9</v>
      </c>
      <c r="D13" s="89" t="s">
        <v>10</v>
      </c>
      <c r="E13" s="89" t="s">
        <v>11</v>
      </c>
      <c r="F13" s="89" t="s">
        <v>11</v>
      </c>
      <c r="G13" s="89" t="s">
        <v>11</v>
      </c>
      <c r="H13" s="96">
        <f t="shared" ref="H13:Q13" si="0">SUM(H14:H22)</f>
        <v>0</v>
      </c>
      <c r="I13" s="97">
        <f t="shared" si="0"/>
        <v>0</v>
      </c>
      <c r="J13" s="96">
        <f t="shared" si="0"/>
        <v>0</v>
      </c>
      <c r="K13" s="97">
        <f t="shared" si="0"/>
        <v>0</v>
      </c>
      <c r="L13" s="96">
        <f t="shared" si="0"/>
        <v>0</v>
      </c>
      <c r="M13" s="97">
        <f t="shared" si="0"/>
        <v>0</v>
      </c>
      <c r="N13" s="96">
        <f t="shared" si="0"/>
        <v>0</v>
      </c>
      <c r="O13" s="98">
        <f t="shared" si="0"/>
        <v>0</v>
      </c>
      <c r="P13" s="99">
        <f t="shared" si="0"/>
        <v>0</v>
      </c>
      <c r="Q13" s="98">
        <f t="shared" si="0"/>
        <v>0</v>
      </c>
      <c r="R13" s="64">
        <f>SUM(H13+J13+L13+N13+P13)</f>
        <v>0</v>
      </c>
      <c r="S13" s="65">
        <f>SUM(I13+K13+M13+O13+Q13)</f>
        <v>0</v>
      </c>
      <c r="T13" s="64">
        <f>SUM(R13+S13)</f>
        <v>0</v>
      </c>
      <c r="U13" s="3"/>
    </row>
    <row r="14" spans="1:21" ht="15.75" x14ac:dyDescent="0.25">
      <c r="A14" s="93"/>
      <c r="B14" s="84">
        <v>1</v>
      </c>
      <c r="C14" s="157"/>
      <c r="D14" s="136">
        <v>0</v>
      </c>
      <c r="E14" s="152">
        <v>0</v>
      </c>
      <c r="F14" s="152">
        <v>0</v>
      </c>
      <c r="G14" s="152">
        <v>0</v>
      </c>
      <c r="H14" s="153">
        <f t="shared" ref="H14:H22" si="1">D14*(E14+F14+G14)</f>
        <v>0</v>
      </c>
      <c r="I14" s="75"/>
      <c r="J14" s="153">
        <f>ROUND(H14*1.03,0)</f>
        <v>0</v>
      </c>
      <c r="K14" s="75"/>
      <c r="L14" s="153">
        <f>ROUND(J14*1.03,0)</f>
        <v>0</v>
      </c>
      <c r="M14" s="75"/>
      <c r="N14" s="153">
        <f>ROUND(L14*1.03,0)</f>
        <v>0</v>
      </c>
      <c r="O14" s="76"/>
      <c r="P14" s="154">
        <f>ROUND(N14*1.03,0)</f>
        <v>0</v>
      </c>
      <c r="Q14" s="76"/>
      <c r="R14" s="155">
        <f>SUM(H14+J14+L14+N14+P14)</f>
        <v>0</v>
      </c>
      <c r="S14" s="67">
        <f t="shared" ref="S14:S22" si="2">SUM(I14+K14+M14+O14+Q14)</f>
        <v>0</v>
      </c>
      <c r="T14" s="155">
        <f>SUM(R14+S14)</f>
        <v>0</v>
      </c>
    </row>
    <row r="15" spans="1:21" ht="15.75" outlineLevel="1" x14ac:dyDescent="0.25">
      <c r="A15" s="93"/>
      <c r="B15" s="84">
        <v>2</v>
      </c>
      <c r="C15" s="151"/>
      <c r="D15" s="136">
        <v>0</v>
      </c>
      <c r="E15" s="152">
        <v>0</v>
      </c>
      <c r="F15" s="152">
        <v>0</v>
      </c>
      <c r="G15" s="152">
        <v>0</v>
      </c>
      <c r="H15" s="153">
        <f t="shared" si="1"/>
        <v>0</v>
      </c>
      <c r="I15" s="75"/>
      <c r="J15" s="153">
        <f t="shared" ref="J15:J22" si="3">ROUND(H15*1.03,0)</f>
        <v>0</v>
      </c>
      <c r="K15" s="75"/>
      <c r="L15" s="153">
        <f t="shared" ref="L15:L22" si="4">ROUND(J15*1.03,0)</f>
        <v>0</v>
      </c>
      <c r="M15" s="75"/>
      <c r="N15" s="153">
        <f t="shared" ref="N15:N22" si="5">ROUND(L15*1.03,0)</f>
        <v>0</v>
      </c>
      <c r="O15" s="76"/>
      <c r="P15" s="154">
        <f t="shared" ref="P15:P22" si="6">ROUND(N15*1.03,0)</f>
        <v>0</v>
      </c>
      <c r="Q15" s="76"/>
      <c r="R15" s="155">
        <f t="shared" ref="R15:R22" si="7">SUM(H15+J15+L15+N15+P15)</f>
        <v>0</v>
      </c>
      <c r="S15" s="67">
        <f t="shared" si="2"/>
        <v>0</v>
      </c>
      <c r="T15" s="155">
        <f t="shared" ref="T15:T22" si="8">SUM(R15+S15)</f>
        <v>0</v>
      </c>
    </row>
    <row r="16" spans="1:21" ht="15.75" outlineLevel="1" x14ac:dyDescent="0.25">
      <c r="A16" s="93"/>
      <c r="B16" s="84">
        <v>3</v>
      </c>
      <c r="C16" s="151"/>
      <c r="D16" s="136">
        <v>0</v>
      </c>
      <c r="E16" s="152">
        <v>0</v>
      </c>
      <c r="F16" s="152">
        <v>0</v>
      </c>
      <c r="G16" s="152">
        <v>0</v>
      </c>
      <c r="H16" s="153">
        <f t="shared" si="1"/>
        <v>0</v>
      </c>
      <c r="I16" s="75"/>
      <c r="J16" s="153">
        <f t="shared" si="3"/>
        <v>0</v>
      </c>
      <c r="K16" s="75"/>
      <c r="L16" s="153">
        <f t="shared" si="4"/>
        <v>0</v>
      </c>
      <c r="M16" s="75"/>
      <c r="N16" s="153">
        <f t="shared" si="5"/>
        <v>0</v>
      </c>
      <c r="O16" s="76"/>
      <c r="P16" s="154">
        <f t="shared" si="6"/>
        <v>0</v>
      </c>
      <c r="Q16" s="76"/>
      <c r="R16" s="155">
        <f t="shared" si="7"/>
        <v>0</v>
      </c>
      <c r="S16" s="67">
        <f t="shared" si="2"/>
        <v>0</v>
      </c>
      <c r="T16" s="155">
        <f t="shared" si="8"/>
        <v>0</v>
      </c>
      <c r="U16" s="61"/>
    </row>
    <row r="17" spans="1:21" ht="15.75" outlineLevel="1" x14ac:dyDescent="0.25">
      <c r="A17" s="93"/>
      <c r="B17" s="84">
        <v>4</v>
      </c>
      <c r="C17" s="151"/>
      <c r="D17" s="136">
        <v>0</v>
      </c>
      <c r="E17" s="152">
        <v>0</v>
      </c>
      <c r="F17" s="152">
        <v>0</v>
      </c>
      <c r="G17" s="152">
        <v>0</v>
      </c>
      <c r="H17" s="153">
        <f t="shared" si="1"/>
        <v>0</v>
      </c>
      <c r="I17" s="75"/>
      <c r="J17" s="153">
        <f t="shared" si="3"/>
        <v>0</v>
      </c>
      <c r="K17" s="75"/>
      <c r="L17" s="153">
        <f t="shared" si="4"/>
        <v>0</v>
      </c>
      <c r="M17" s="75"/>
      <c r="N17" s="153">
        <f t="shared" si="5"/>
        <v>0</v>
      </c>
      <c r="O17" s="76"/>
      <c r="P17" s="154">
        <f t="shared" si="6"/>
        <v>0</v>
      </c>
      <c r="Q17" s="76"/>
      <c r="R17" s="155">
        <f t="shared" si="7"/>
        <v>0</v>
      </c>
      <c r="S17" s="67">
        <f t="shared" si="2"/>
        <v>0</v>
      </c>
      <c r="T17" s="155">
        <f t="shared" si="8"/>
        <v>0</v>
      </c>
    </row>
    <row r="18" spans="1:21" ht="15.75" outlineLevel="1" x14ac:dyDescent="0.25">
      <c r="A18" s="93"/>
      <c r="B18" s="84">
        <v>5</v>
      </c>
      <c r="C18" s="151"/>
      <c r="D18" s="136">
        <v>0</v>
      </c>
      <c r="E18" s="152">
        <v>0</v>
      </c>
      <c r="F18" s="152">
        <v>0</v>
      </c>
      <c r="G18" s="152">
        <v>0</v>
      </c>
      <c r="H18" s="153">
        <f t="shared" si="1"/>
        <v>0</v>
      </c>
      <c r="I18" s="75"/>
      <c r="J18" s="153">
        <f t="shared" si="3"/>
        <v>0</v>
      </c>
      <c r="K18" s="75"/>
      <c r="L18" s="153">
        <f t="shared" si="4"/>
        <v>0</v>
      </c>
      <c r="M18" s="75"/>
      <c r="N18" s="153">
        <f t="shared" si="5"/>
        <v>0</v>
      </c>
      <c r="O18" s="76"/>
      <c r="P18" s="154">
        <f t="shared" si="6"/>
        <v>0</v>
      </c>
      <c r="Q18" s="76"/>
      <c r="R18" s="155">
        <f t="shared" si="7"/>
        <v>0</v>
      </c>
      <c r="S18" s="67">
        <f t="shared" si="2"/>
        <v>0</v>
      </c>
      <c r="T18" s="155">
        <f t="shared" si="8"/>
        <v>0</v>
      </c>
    </row>
    <row r="19" spans="1:21" ht="15.75" outlineLevel="1" x14ac:dyDescent="0.25">
      <c r="A19" s="93"/>
      <c r="B19" s="84">
        <v>6</v>
      </c>
      <c r="C19" s="151"/>
      <c r="D19" s="136">
        <v>0</v>
      </c>
      <c r="E19" s="152">
        <v>0</v>
      </c>
      <c r="F19" s="152">
        <v>0</v>
      </c>
      <c r="G19" s="152">
        <v>0</v>
      </c>
      <c r="H19" s="153">
        <f t="shared" si="1"/>
        <v>0</v>
      </c>
      <c r="I19" s="75"/>
      <c r="J19" s="153">
        <f t="shared" si="3"/>
        <v>0</v>
      </c>
      <c r="K19" s="75"/>
      <c r="L19" s="153">
        <f t="shared" si="4"/>
        <v>0</v>
      </c>
      <c r="M19" s="75"/>
      <c r="N19" s="153">
        <f t="shared" si="5"/>
        <v>0</v>
      </c>
      <c r="O19" s="76"/>
      <c r="P19" s="154">
        <f t="shared" si="6"/>
        <v>0</v>
      </c>
      <c r="Q19" s="76"/>
      <c r="R19" s="155">
        <f t="shared" si="7"/>
        <v>0</v>
      </c>
      <c r="S19" s="67">
        <f t="shared" si="2"/>
        <v>0</v>
      </c>
      <c r="T19" s="155">
        <f t="shared" si="8"/>
        <v>0</v>
      </c>
    </row>
    <row r="20" spans="1:21" ht="15.75" outlineLevel="1" x14ac:dyDescent="0.25">
      <c r="A20" s="93"/>
      <c r="B20" s="84">
        <v>7</v>
      </c>
      <c r="C20" s="151"/>
      <c r="D20" s="136">
        <v>0</v>
      </c>
      <c r="E20" s="152">
        <v>0</v>
      </c>
      <c r="F20" s="152">
        <v>0</v>
      </c>
      <c r="G20" s="152">
        <v>0</v>
      </c>
      <c r="H20" s="153">
        <f t="shared" si="1"/>
        <v>0</v>
      </c>
      <c r="I20" s="75"/>
      <c r="J20" s="153">
        <f t="shared" si="3"/>
        <v>0</v>
      </c>
      <c r="K20" s="75"/>
      <c r="L20" s="153">
        <f t="shared" si="4"/>
        <v>0</v>
      </c>
      <c r="M20" s="75"/>
      <c r="N20" s="153">
        <f t="shared" si="5"/>
        <v>0</v>
      </c>
      <c r="O20" s="76"/>
      <c r="P20" s="154">
        <f t="shared" si="6"/>
        <v>0</v>
      </c>
      <c r="Q20" s="76"/>
      <c r="R20" s="155">
        <f t="shared" si="7"/>
        <v>0</v>
      </c>
      <c r="S20" s="67">
        <f t="shared" si="2"/>
        <v>0</v>
      </c>
      <c r="T20" s="155">
        <f t="shared" si="8"/>
        <v>0</v>
      </c>
    </row>
    <row r="21" spans="1:21" ht="15.75" outlineLevel="1" x14ac:dyDescent="0.25">
      <c r="A21" s="93"/>
      <c r="B21" s="84">
        <v>8</v>
      </c>
      <c r="C21" s="151"/>
      <c r="D21" s="136">
        <v>0</v>
      </c>
      <c r="E21" s="152">
        <v>0</v>
      </c>
      <c r="F21" s="152">
        <v>0</v>
      </c>
      <c r="G21" s="152">
        <v>0</v>
      </c>
      <c r="H21" s="153">
        <f t="shared" si="1"/>
        <v>0</v>
      </c>
      <c r="I21" s="75"/>
      <c r="J21" s="153">
        <f t="shared" si="3"/>
        <v>0</v>
      </c>
      <c r="K21" s="75"/>
      <c r="L21" s="153">
        <f t="shared" si="4"/>
        <v>0</v>
      </c>
      <c r="M21" s="75"/>
      <c r="N21" s="153">
        <f t="shared" si="5"/>
        <v>0</v>
      </c>
      <c r="O21" s="76"/>
      <c r="P21" s="154">
        <f t="shared" si="6"/>
        <v>0</v>
      </c>
      <c r="Q21" s="76"/>
      <c r="R21" s="155">
        <f t="shared" si="7"/>
        <v>0</v>
      </c>
      <c r="S21" s="67">
        <f t="shared" si="2"/>
        <v>0</v>
      </c>
      <c r="T21" s="155">
        <f t="shared" si="8"/>
        <v>0</v>
      </c>
    </row>
    <row r="22" spans="1:21" outlineLevel="1" x14ac:dyDescent="0.2">
      <c r="A22" s="84"/>
      <c r="B22" s="84">
        <v>9</v>
      </c>
      <c r="C22" s="157"/>
      <c r="D22" s="136">
        <v>0</v>
      </c>
      <c r="E22" s="152">
        <v>0</v>
      </c>
      <c r="F22" s="152">
        <v>0</v>
      </c>
      <c r="G22" s="152">
        <v>0</v>
      </c>
      <c r="H22" s="153">
        <f t="shared" si="1"/>
        <v>0</v>
      </c>
      <c r="I22" s="75"/>
      <c r="J22" s="153">
        <f t="shared" si="3"/>
        <v>0</v>
      </c>
      <c r="K22" s="75"/>
      <c r="L22" s="153">
        <f t="shared" si="4"/>
        <v>0</v>
      </c>
      <c r="M22" s="75"/>
      <c r="N22" s="153">
        <f t="shared" si="5"/>
        <v>0</v>
      </c>
      <c r="O22" s="76"/>
      <c r="P22" s="154">
        <f t="shared" si="6"/>
        <v>0</v>
      </c>
      <c r="Q22" s="76"/>
      <c r="R22" s="155">
        <f t="shared" si="7"/>
        <v>0</v>
      </c>
      <c r="S22" s="67">
        <f t="shared" si="2"/>
        <v>0</v>
      </c>
      <c r="T22" s="155">
        <f t="shared" si="8"/>
        <v>0</v>
      </c>
      <c r="U22" s="3"/>
    </row>
    <row r="23" spans="1:21" s="7" customFormat="1" ht="15" x14ac:dyDescent="0.2">
      <c r="A23" s="103"/>
      <c r="B23" s="103"/>
      <c r="C23" s="103"/>
      <c r="D23" s="104"/>
      <c r="E23" s="104" t="s">
        <v>12</v>
      </c>
      <c r="F23" s="105"/>
      <c r="G23" s="104" t="s">
        <v>13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71"/>
      <c r="S23" s="71"/>
      <c r="T23" s="71"/>
      <c r="U23" s="74"/>
    </row>
    <row r="24" spans="1:21" ht="15.75" x14ac:dyDescent="0.25">
      <c r="A24" s="93" t="s">
        <v>14</v>
      </c>
      <c r="B24" s="94"/>
      <c r="C24" s="95" t="s">
        <v>15</v>
      </c>
      <c r="D24" s="89" t="s">
        <v>10</v>
      </c>
      <c r="E24" s="89" t="s">
        <v>11</v>
      </c>
      <c r="F24" s="100"/>
      <c r="G24" s="107" t="s">
        <v>89</v>
      </c>
      <c r="H24" s="96">
        <f t="shared" ref="H24:Q24" si="9">SUM(H25:H36)</f>
        <v>0</v>
      </c>
      <c r="I24" s="97">
        <f t="shared" si="9"/>
        <v>0</v>
      </c>
      <c r="J24" s="96">
        <f t="shared" si="9"/>
        <v>0</v>
      </c>
      <c r="K24" s="97">
        <f t="shared" si="9"/>
        <v>0</v>
      </c>
      <c r="L24" s="96">
        <f t="shared" si="9"/>
        <v>0</v>
      </c>
      <c r="M24" s="97">
        <f t="shared" si="9"/>
        <v>0</v>
      </c>
      <c r="N24" s="96">
        <f t="shared" si="9"/>
        <v>0</v>
      </c>
      <c r="O24" s="97">
        <f t="shared" si="9"/>
        <v>0</v>
      </c>
      <c r="P24" s="99">
        <f t="shared" si="9"/>
        <v>0</v>
      </c>
      <c r="Q24" s="97">
        <f t="shared" si="9"/>
        <v>0</v>
      </c>
      <c r="R24" s="64">
        <f>SUM(H24+J24+L24+N24+P24)</f>
        <v>0</v>
      </c>
      <c r="S24" s="65">
        <f>SUM(I24+K24+M24+O24+Q24)</f>
        <v>0</v>
      </c>
      <c r="T24" s="64">
        <f>SUM(R24+S24)</f>
        <v>0</v>
      </c>
    </row>
    <row r="25" spans="1:21" ht="15.75" x14ac:dyDescent="0.25">
      <c r="A25" s="93"/>
      <c r="B25" s="84">
        <v>1</v>
      </c>
      <c r="C25" s="151" t="s">
        <v>16</v>
      </c>
      <c r="D25" s="136">
        <v>0</v>
      </c>
      <c r="E25" s="152">
        <v>0</v>
      </c>
      <c r="F25" s="151"/>
      <c r="G25" s="152">
        <v>0</v>
      </c>
      <c r="H25" s="153">
        <f>D25*(E25)*G25</f>
        <v>0</v>
      </c>
      <c r="I25" s="75"/>
      <c r="J25" s="153">
        <f>ROUND(H25*1.03,0)</f>
        <v>0</v>
      </c>
      <c r="K25" s="75"/>
      <c r="L25" s="153">
        <f>ROUND(J25*1.03,0)</f>
        <v>0</v>
      </c>
      <c r="M25" s="75"/>
      <c r="N25" s="153">
        <f>ROUND(L25*1.03,0)</f>
        <v>0</v>
      </c>
      <c r="O25" s="76"/>
      <c r="P25" s="154">
        <f>ROUND(N25*1.03,0)</f>
        <v>0</v>
      </c>
      <c r="Q25" s="76"/>
      <c r="R25" s="155">
        <f t="shared" ref="R25:S36" si="10">SUM(H25+J25+L25+N25+P25)</f>
        <v>0</v>
      </c>
      <c r="S25" s="67">
        <f t="shared" si="10"/>
        <v>0</v>
      </c>
      <c r="T25" s="155">
        <f t="shared" ref="T25:T36" si="11">SUM(R25+S25)</f>
        <v>0</v>
      </c>
    </row>
    <row r="26" spans="1:21" ht="15.75" x14ac:dyDescent="0.25">
      <c r="A26" s="93"/>
      <c r="B26" s="84">
        <v>2</v>
      </c>
      <c r="C26" s="151" t="s">
        <v>16</v>
      </c>
      <c r="D26" s="136">
        <v>0</v>
      </c>
      <c r="E26" s="152">
        <v>0</v>
      </c>
      <c r="F26" s="151"/>
      <c r="G26" s="152">
        <v>0</v>
      </c>
      <c r="H26" s="153">
        <f>D26*(E26)*G26</f>
        <v>0</v>
      </c>
      <c r="I26" s="75"/>
      <c r="J26" s="153">
        <f t="shared" ref="J26:J36" si="12">ROUND(H26*1.03,0)</f>
        <v>0</v>
      </c>
      <c r="K26" s="75"/>
      <c r="L26" s="153">
        <f t="shared" ref="L26:L36" si="13">ROUND(J26*1.03,0)</f>
        <v>0</v>
      </c>
      <c r="M26" s="75"/>
      <c r="N26" s="153">
        <f t="shared" ref="N26:N36" si="14">ROUND(L26*1.03,0)</f>
        <v>0</v>
      </c>
      <c r="O26" s="76"/>
      <c r="P26" s="154">
        <f t="shared" ref="P26:P36" si="15">ROUND(N26*1.03,0)</f>
        <v>0</v>
      </c>
      <c r="Q26" s="76"/>
      <c r="R26" s="155">
        <f t="shared" si="10"/>
        <v>0</v>
      </c>
      <c r="S26" s="67">
        <f t="shared" si="10"/>
        <v>0</v>
      </c>
      <c r="T26" s="155">
        <f t="shared" si="11"/>
        <v>0</v>
      </c>
    </row>
    <row r="27" spans="1:21" ht="15.75" x14ac:dyDescent="0.25">
      <c r="A27" s="93"/>
      <c r="B27" s="84">
        <v>3</v>
      </c>
      <c r="C27" s="151" t="s">
        <v>17</v>
      </c>
      <c r="D27" s="136">
        <v>0</v>
      </c>
      <c r="E27" s="152">
        <v>0</v>
      </c>
      <c r="F27" s="151"/>
      <c r="G27" s="152">
        <v>0</v>
      </c>
      <c r="H27" s="153">
        <f>D27*(E27)*G27</f>
        <v>0</v>
      </c>
      <c r="I27" s="75"/>
      <c r="J27" s="153">
        <f t="shared" si="12"/>
        <v>0</v>
      </c>
      <c r="K27" s="75"/>
      <c r="L27" s="153">
        <f t="shared" si="13"/>
        <v>0</v>
      </c>
      <c r="M27" s="75"/>
      <c r="N27" s="153">
        <f t="shared" si="14"/>
        <v>0</v>
      </c>
      <c r="O27" s="76"/>
      <c r="P27" s="154">
        <f t="shared" si="15"/>
        <v>0</v>
      </c>
      <c r="Q27" s="76"/>
      <c r="R27" s="155">
        <f t="shared" si="10"/>
        <v>0</v>
      </c>
      <c r="S27" s="67">
        <f t="shared" si="10"/>
        <v>0</v>
      </c>
      <c r="T27" s="155">
        <f t="shared" si="11"/>
        <v>0</v>
      </c>
    </row>
    <row r="28" spans="1:21" ht="15.75" x14ac:dyDescent="0.25">
      <c r="A28" s="93"/>
      <c r="B28" s="84">
        <v>4</v>
      </c>
      <c r="C28" s="151" t="s">
        <v>17</v>
      </c>
      <c r="D28" s="136">
        <v>0</v>
      </c>
      <c r="E28" s="152">
        <v>0</v>
      </c>
      <c r="F28" s="151"/>
      <c r="G28" s="152">
        <v>0</v>
      </c>
      <c r="H28" s="153">
        <f>D28*(E28)*G28</f>
        <v>0</v>
      </c>
      <c r="I28" s="75"/>
      <c r="J28" s="153">
        <f t="shared" si="12"/>
        <v>0</v>
      </c>
      <c r="K28" s="75"/>
      <c r="L28" s="153">
        <f t="shared" si="13"/>
        <v>0</v>
      </c>
      <c r="M28" s="75"/>
      <c r="N28" s="153">
        <f t="shared" si="14"/>
        <v>0</v>
      </c>
      <c r="O28" s="76"/>
      <c r="P28" s="154">
        <f t="shared" si="15"/>
        <v>0</v>
      </c>
      <c r="Q28" s="76"/>
      <c r="R28" s="155">
        <f t="shared" si="10"/>
        <v>0</v>
      </c>
      <c r="S28" s="67">
        <f t="shared" si="10"/>
        <v>0</v>
      </c>
      <c r="T28" s="155">
        <f t="shared" si="11"/>
        <v>0</v>
      </c>
    </row>
    <row r="29" spans="1:21" ht="15.75" x14ac:dyDescent="0.25">
      <c r="A29" s="93"/>
      <c r="B29" s="84">
        <v>5</v>
      </c>
      <c r="C29" s="151" t="s">
        <v>18</v>
      </c>
      <c r="D29" s="136">
        <v>0</v>
      </c>
      <c r="E29" s="152">
        <v>0</v>
      </c>
      <c r="F29" s="151"/>
      <c r="G29" s="152">
        <v>0</v>
      </c>
      <c r="H29" s="153">
        <f>D29*(E29)*G29</f>
        <v>0</v>
      </c>
      <c r="I29" s="75"/>
      <c r="J29" s="153">
        <f t="shared" si="12"/>
        <v>0</v>
      </c>
      <c r="K29" s="75"/>
      <c r="L29" s="153">
        <f t="shared" si="13"/>
        <v>0</v>
      </c>
      <c r="M29" s="75"/>
      <c r="N29" s="153">
        <f t="shared" si="14"/>
        <v>0</v>
      </c>
      <c r="O29" s="76"/>
      <c r="P29" s="154">
        <f t="shared" si="15"/>
        <v>0</v>
      </c>
      <c r="Q29" s="76"/>
      <c r="R29" s="155">
        <f t="shared" si="10"/>
        <v>0</v>
      </c>
      <c r="S29" s="67">
        <f t="shared" si="10"/>
        <v>0</v>
      </c>
      <c r="T29" s="155">
        <f t="shared" si="11"/>
        <v>0</v>
      </c>
    </row>
    <row r="30" spans="1:21" ht="15.75" x14ac:dyDescent="0.25">
      <c r="A30" s="93"/>
      <c r="B30" s="84">
        <v>6</v>
      </c>
      <c r="C30" s="151" t="s">
        <v>18</v>
      </c>
      <c r="D30" s="136">
        <v>0</v>
      </c>
      <c r="E30" s="152">
        <v>0</v>
      </c>
      <c r="F30" s="151"/>
      <c r="G30" s="152">
        <v>0</v>
      </c>
      <c r="H30" s="153">
        <f t="shared" ref="H30:H36" si="16">D30*(E30)*G30</f>
        <v>0</v>
      </c>
      <c r="I30" s="75"/>
      <c r="J30" s="153">
        <f t="shared" si="12"/>
        <v>0</v>
      </c>
      <c r="K30" s="75"/>
      <c r="L30" s="153">
        <f t="shared" si="13"/>
        <v>0</v>
      </c>
      <c r="M30" s="75"/>
      <c r="N30" s="153">
        <f t="shared" si="14"/>
        <v>0</v>
      </c>
      <c r="O30" s="76"/>
      <c r="P30" s="154">
        <f t="shared" si="15"/>
        <v>0</v>
      </c>
      <c r="Q30" s="76"/>
      <c r="R30" s="155">
        <f t="shared" si="10"/>
        <v>0</v>
      </c>
      <c r="S30" s="67">
        <f t="shared" si="10"/>
        <v>0</v>
      </c>
      <c r="T30" s="155">
        <f t="shared" si="11"/>
        <v>0</v>
      </c>
    </row>
    <row r="31" spans="1:21" ht="15.75" outlineLevel="1" x14ac:dyDescent="0.25">
      <c r="A31" s="93"/>
      <c r="B31" s="84">
        <v>7</v>
      </c>
      <c r="C31" s="151" t="s">
        <v>92</v>
      </c>
      <c r="D31" s="136">
        <v>0</v>
      </c>
      <c r="E31" s="152">
        <v>0</v>
      </c>
      <c r="F31" s="151"/>
      <c r="G31" s="152">
        <v>0</v>
      </c>
      <c r="H31" s="153">
        <f t="shared" si="16"/>
        <v>0</v>
      </c>
      <c r="I31" s="75"/>
      <c r="J31" s="153">
        <f t="shared" si="12"/>
        <v>0</v>
      </c>
      <c r="K31" s="75"/>
      <c r="L31" s="153">
        <f t="shared" si="13"/>
        <v>0</v>
      </c>
      <c r="M31" s="75"/>
      <c r="N31" s="153">
        <f t="shared" si="14"/>
        <v>0</v>
      </c>
      <c r="O31" s="76"/>
      <c r="P31" s="154">
        <f t="shared" si="15"/>
        <v>0</v>
      </c>
      <c r="Q31" s="76"/>
      <c r="R31" s="155">
        <f t="shared" si="10"/>
        <v>0</v>
      </c>
      <c r="S31" s="67">
        <f t="shared" si="10"/>
        <v>0</v>
      </c>
      <c r="T31" s="155">
        <f t="shared" si="11"/>
        <v>0</v>
      </c>
    </row>
    <row r="32" spans="1:21" ht="15.75" outlineLevel="1" x14ac:dyDescent="0.25">
      <c r="A32" s="93"/>
      <c r="B32" s="84">
        <v>8</v>
      </c>
      <c r="C32" s="151" t="s">
        <v>92</v>
      </c>
      <c r="D32" s="136">
        <v>0</v>
      </c>
      <c r="E32" s="152">
        <v>0</v>
      </c>
      <c r="F32" s="151"/>
      <c r="G32" s="152">
        <v>0</v>
      </c>
      <c r="H32" s="153">
        <f t="shared" si="16"/>
        <v>0</v>
      </c>
      <c r="I32" s="75"/>
      <c r="J32" s="153">
        <f t="shared" si="12"/>
        <v>0</v>
      </c>
      <c r="K32" s="75"/>
      <c r="L32" s="153">
        <f t="shared" si="13"/>
        <v>0</v>
      </c>
      <c r="M32" s="75"/>
      <c r="N32" s="153">
        <f t="shared" si="14"/>
        <v>0</v>
      </c>
      <c r="O32" s="76"/>
      <c r="P32" s="154">
        <f t="shared" si="15"/>
        <v>0</v>
      </c>
      <c r="Q32" s="76"/>
      <c r="R32" s="155">
        <f t="shared" si="10"/>
        <v>0</v>
      </c>
      <c r="S32" s="67">
        <f t="shared" si="10"/>
        <v>0</v>
      </c>
      <c r="T32" s="155">
        <f t="shared" si="11"/>
        <v>0</v>
      </c>
    </row>
    <row r="33" spans="1:21" ht="15.75" outlineLevel="1" x14ac:dyDescent="0.25">
      <c r="A33" s="93"/>
      <c r="B33" s="84">
        <v>9</v>
      </c>
      <c r="C33" s="151" t="s">
        <v>90</v>
      </c>
      <c r="D33" s="136">
        <v>0</v>
      </c>
      <c r="E33" s="152">
        <v>0</v>
      </c>
      <c r="F33" s="151"/>
      <c r="G33" s="152">
        <v>0</v>
      </c>
      <c r="H33" s="153">
        <f t="shared" si="16"/>
        <v>0</v>
      </c>
      <c r="I33" s="75"/>
      <c r="J33" s="153">
        <f t="shared" si="12"/>
        <v>0</v>
      </c>
      <c r="K33" s="75"/>
      <c r="L33" s="153">
        <f t="shared" si="13"/>
        <v>0</v>
      </c>
      <c r="M33" s="75"/>
      <c r="N33" s="153">
        <f t="shared" si="14"/>
        <v>0</v>
      </c>
      <c r="O33" s="76"/>
      <c r="P33" s="154">
        <f t="shared" si="15"/>
        <v>0</v>
      </c>
      <c r="Q33" s="76"/>
      <c r="R33" s="155">
        <f t="shared" si="10"/>
        <v>0</v>
      </c>
      <c r="S33" s="67">
        <f t="shared" si="10"/>
        <v>0</v>
      </c>
      <c r="T33" s="155">
        <f t="shared" si="11"/>
        <v>0</v>
      </c>
    </row>
    <row r="34" spans="1:21" ht="15.75" outlineLevel="1" x14ac:dyDescent="0.25">
      <c r="A34" s="93"/>
      <c r="B34" s="84">
        <v>10</v>
      </c>
      <c r="C34" s="151" t="s">
        <v>90</v>
      </c>
      <c r="D34" s="136">
        <v>0</v>
      </c>
      <c r="E34" s="152">
        <v>0</v>
      </c>
      <c r="F34" s="151"/>
      <c r="G34" s="152">
        <v>0</v>
      </c>
      <c r="H34" s="153">
        <f t="shared" si="16"/>
        <v>0</v>
      </c>
      <c r="I34" s="75"/>
      <c r="J34" s="153">
        <f t="shared" si="12"/>
        <v>0</v>
      </c>
      <c r="K34" s="75"/>
      <c r="L34" s="153">
        <f t="shared" si="13"/>
        <v>0</v>
      </c>
      <c r="M34" s="75"/>
      <c r="N34" s="153">
        <f t="shared" si="14"/>
        <v>0</v>
      </c>
      <c r="O34" s="76"/>
      <c r="P34" s="154">
        <f t="shared" si="15"/>
        <v>0</v>
      </c>
      <c r="Q34" s="76"/>
      <c r="R34" s="155">
        <f t="shared" si="10"/>
        <v>0</v>
      </c>
      <c r="S34" s="67">
        <f t="shared" si="10"/>
        <v>0</v>
      </c>
      <c r="T34" s="155">
        <f t="shared" si="11"/>
        <v>0</v>
      </c>
    </row>
    <row r="35" spans="1:21" ht="15.75" outlineLevel="1" x14ac:dyDescent="0.25">
      <c r="A35" s="93"/>
      <c r="B35" s="84">
        <v>11</v>
      </c>
      <c r="C35" s="151" t="s">
        <v>91</v>
      </c>
      <c r="D35" s="136">
        <v>0</v>
      </c>
      <c r="E35" s="152">
        <v>0</v>
      </c>
      <c r="F35" s="151"/>
      <c r="G35" s="152">
        <v>0</v>
      </c>
      <c r="H35" s="153">
        <f t="shared" si="16"/>
        <v>0</v>
      </c>
      <c r="I35" s="75"/>
      <c r="J35" s="153">
        <f t="shared" si="12"/>
        <v>0</v>
      </c>
      <c r="K35" s="75"/>
      <c r="L35" s="153">
        <f t="shared" si="13"/>
        <v>0</v>
      </c>
      <c r="M35" s="75"/>
      <c r="N35" s="153">
        <f t="shared" si="14"/>
        <v>0</v>
      </c>
      <c r="O35" s="76"/>
      <c r="P35" s="154">
        <f t="shared" si="15"/>
        <v>0</v>
      </c>
      <c r="Q35" s="76"/>
      <c r="R35" s="155">
        <f t="shared" si="10"/>
        <v>0</v>
      </c>
      <c r="S35" s="67">
        <f t="shared" si="10"/>
        <v>0</v>
      </c>
      <c r="T35" s="155">
        <f t="shared" si="11"/>
        <v>0</v>
      </c>
    </row>
    <row r="36" spans="1:21" ht="15.75" outlineLevel="1" x14ac:dyDescent="0.25">
      <c r="A36" s="93"/>
      <c r="B36" s="84">
        <v>12</v>
      </c>
      <c r="C36" s="151" t="s">
        <v>91</v>
      </c>
      <c r="D36" s="136">
        <v>0</v>
      </c>
      <c r="E36" s="152">
        <v>0</v>
      </c>
      <c r="F36" s="151"/>
      <c r="G36" s="152">
        <v>0</v>
      </c>
      <c r="H36" s="153">
        <f t="shared" si="16"/>
        <v>0</v>
      </c>
      <c r="I36" s="75"/>
      <c r="J36" s="153">
        <f t="shared" si="12"/>
        <v>0</v>
      </c>
      <c r="K36" s="75"/>
      <c r="L36" s="153">
        <f t="shared" si="13"/>
        <v>0</v>
      </c>
      <c r="M36" s="75"/>
      <c r="N36" s="153">
        <f t="shared" si="14"/>
        <v>0</v>
      </c>
      <c r="O36" s="76"/>
      <c r="P36" s="154">
        <f t="shared" si="15"/>
        <v>0</v>
      </c>
      <c r="Q36" s="76"/>
      <c r="R36" s="155">
        <f t="shared" si="10"/>
        <v>0</v>
      </c>
      <c r="S36" s="67">
        <f t="shared" si="10"/>
        <v>0</v>
      </c>
      <c r="T36" s="155">
        <f t="shared" si="11"/>
        <v>0</v>
      </c>
    </row>
    <row r="37" spans="1:21" x14ac:dyDescent="0.2">
      <c r="A37" s="84"/>
      <c r="B37" s="84"/>
      <c r="C37" s="102"/>
      <c r="D37" s="89"/>
      <c r="E37" s="89"/>
      <c r="F37" s="89"/>
      <c r="G37" s="89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69"/>
      <c r="S37" s="69"/>
      <c r="T37" s="70"/>
      <c r="U37" s="3"/>
    </row>
    <row r="38" spans="1:21" s="59" customFormat="1" ht="15.75" x14ac:dyDescent="0.25">
      <c r="A38" s="109"/>
      <c r="B38" s="109"/>
      <c r="C38" s="86" t="s">
        <v>19</v>
      </c>
      <c r="D38" s="110"/>
      <c r="E38" s="110"/>
      <c r="F38" s="110"/>
      <c r="G38" s="110"/>
      <c r="H38" s="99">
        <f t="shared" ref="H38:Q38" si="17">+H13+H24</f>
        <v>0</v>
      </c>
      <c r="I38" s="172">
        <f t="shared" si="17"/>
        <v>0</v>
      </c>
      <c r="J38" s="173">
        <f t="shared" si="17"/>
        <v>0</v>
      </c>
      <c r="K38" s="172">
        <f t="shared" si="17"/>
        <v>0</v>
      </c>
      <c r="L38" s="173">
        <f t="shared" si="17"/>
        <v>0</v>
      </c>
      <c r="M38" s="172">
        <f t="shared" si="17"/>
        <v>0</v>
      </c>
      <c r="N38" s="173">
        <f t="shared" si="17"/>
        <v>0</v>
      </c>
      <c r="O38" s="172">
        <f t="shared" si="17"/>
        <v>0</v>
      </c>
      <c r="P38" s="173">
        <f t="shared" si="17"/>
        <v>0</v>
      </c>
      <c r="Q38" s="172">
        <f t="shared" si="17"/>
        <v>0</v>
      </c>
      <c r="R38" s="174">
        <f>SUM(H38+J38+L38+N38+P38)</f>
        <v>0</v>
      </c>
      <c r="S38" s="65">
        <f>SUM(I38+K38+M38+O38+Q38)</f>
        <v>0</v>
      </c>
      <c r="T38" s="175">
        <f>SUM(R38+S38)</f>
        <v>0</v>
      </c>
      <c r="U38" s="3"/>
    </row>
    <row r="39" spans="1:21" ht="15" x14ac:dyDescent="0.2">
      <c r="A39" s="84"/>
      <c r="B39" s="84"/>
      <c r="C39" s="84"/>
      <c r="D39" s="89"/>
      <c r="E39" s="89"/>
      <c r="F39" s="89"/>
      <c r="G39" s="89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71"/>
      <c r="S39" s="71"/>
      <c r="T39" s="68"/>
    </row>
    <row r="40" spans="1:21" ht="15.75" x14ac:dyDescent="0.25">
      <c r="A40" s="93" t="s">
        <v>20</v>
      </c>
      <c r="B40" s="94"/>
      <c r="C40" s="95" t="s">
        <v>21</v>
      </c>
      <c r="D40" s="89" t="s">
        <v>22</v>
      </c>
      <c r="E40" s="89"/>
      <c r="F40" s="89"/>
      <c r="G40" s="89"/>
      <c r="H40" s="96">
        <f t="shared" ref="H40:Q40" si="18">SUM(H41:H61)</f>
        <v>0</v>
      </c>
      <c r="I40" s="97">
        <f t="shared" si="18"/>
        <v>0</v>
      </c>
      <c r="J40" s="96">
        <f t="shared" si="18"/>
        <v>0</v>
      </c>
      <c r="K40" s="97">
        <f t="shared" si="18"/>
        <v>0</v>
      </c>
      <c r="L40" s="96">
        <f t="shared" si="18"/>
        <v>0</v>
      </c>
      <c r="M40" s="97">
        <f t="shared" si="18"/>
        <v>0</v>
      </c>
      <c r="N40" s="96">
        <f t="shared" si="18"/>
        <v>0</v>
      </c>
      <c r="O40" s="97">
        <f t="shared" si="18"/>
        <v>0</v>
      </c>
      <c r="P40" s="99">
        <f t="shared" si="18"/>
        <v>0</v>
      </c>
      <c r="Q40" s="97">
        <f t="shared" si="18"/>
        <v>0</v>
      </c>
      <c r="R40" s="64">
        <f>SUM(H40+J40+L40+N40+P40)</f>
        <v>0</v>
      </c>
      <c r="S40" s="65">
        <f>SUM(I40+K40+M40+O40+Q40)</f>
        <v>0</v>
      </c>
      <c r="T40" s="64">
        <f>SUM(R40+S40)</f>
        <v>0</v>
      </c>
      <c r="U40" s="3"/>
    </row>
    <row r="41" spans="1:21" ht="15.75" x14ac:dyDescent="0.25">
      <c r="A41" s="93"/>
      <c r="B41" s="84"/>
      <c r="C41" s="151">
        <f>+C14</f>
        <v>0</v>
      </c>
      <c r="D41" s="158">
        <v>0.27500000000000002</v>
      </c>
      <c r="E41" s="158"/>
      <c r="F41" s="152"/>
      <c r="G41" s="152"/>
      <c r="H41" s="153">
        <f>ROUND(D41*H14,0)</f>
        <v>0</v>
      </c>
      <c r="I41" s="75">
        <f>ROUND(D41*I14,0)</f>
        <v>0</v>
      </c>
      <c r="J41" s="153">
        <f>ROUND(D41*J14,0)</f>
        <v>0</v>
      </c>
      <c r="K41" s="75">
        <f>ROUND(D41*K14,0)</f>
        <v>0</v>
      </c>
      <c r="L41" s="153">
        <f>ROUND(D41*L14,0)</f>
        <v>0</v>
      </c>
      <c r="M41" s="75">
        <f>ROUND(D41*M14,0)</f>
        <v>0</v>
      </c>
      <c r="N41" s="153">
        <f>ROUND(D41*N14,0)</f>
        <v>0</v>
      </c>
      <c r="O41" s="76">
        <f>ROUND(D41*O14,0)</f>
        <v>0</v>
      </c>
      <c r="P41" s="154">
        <f>ROUND(D41*P14,0)</f>
        <v>0</v>
      </c>
      <c r="Q41" s="76">
        <f>ROUND(D41*Q14,0)</f>
        <v>0</v>
      </c>
      <c r="R41" s="155">
        <f t="shared" ref="R41:S61" si="19">SUM(H41+J41+L41+N41+P41)</f>
        <v>0</v>
      </c>
      <c r="S41" s="67">
        <f t="shared" si="19"/>
        <v>0</v>
      </c>
      <c r="T41" s="155">
        <f t="shared" ref="T41:T61" si="20">SUM(R41+S41)</f>
        <v>0</v>
      </c>
      <c r="U41" s="3"/>
    </row>
    <row r="42" spans="1:21" ht="15.75" outlineLevel="1" x14ac:dyDescent="0.25">
      <c r="A42" s="93"/>
      <c r="B42" s="84"/>
      <c r="C42" s="151">
        <f>+C15</f>
        <v>0</v>
      </c>
      <c r="D42" s="197">
        <v>0.27500000000000002</v>
      </c>
      <c r="E42" s="158"/>
      <c r="F42" s="152"/>
      <c r="G42" s="152"/>
      <c r="H42" s="153">
        <f t="shared" ref="H42:H49" si="21">ROUND(D42*H15,0)</f>
        <v>0</v>
      </c>
      <c r="I42" s="75">
        <f t="shared" ref="I42:I49" si="22">ROUND(D42*I15,0)</f>
        <v>0</v>
      </c>
      <c r="J42" s="153">
        <f t="shared" ref="J42:J49" si="23">ROUND(D42*J15,0)</f>
        <v>0</v>
      </c>
      <c r="K42" s="75">
        <f t="shared" ref="K42:K49" si="24">ROUND(D42*K15,0)</f>
        <v>0</v>
      </c>
      <c r="L42" s="153">
        <f t="shared" ref="L42:L49" si="25">ROUND(D42*L15,0)</f>
        <v>0</v>
      </c>
      <c r="M42" s="75">
        <f t="shared" ref="M42:M49" si="26">ROUND(D42*M15,0)</f>
        <v>0</v>
      </c>
      <c r="N42" s="153">
        <f t="shared" ref="N42:N49" si="27">ROUND(D42*N15,0)</f>
        <v>0</v>
      </c>
      <c r="O42" s="76">
        <f t="shared" ref="O42:O49" si="28">ROUND(D42*O15,0)</f>
        <v>0</v>
      </c>
      <c r="P42" s="154">
        <f t="shared" ref="P42:P49" si="29">ROUND(D42*P15,0)</f>
        <v>0</v>
      </c>
      <c r="Q42" s="76">
        <f t="shared" ref="Q42:Q49" si="30">ROUND(D42*Q15,0)</f>
        <v>0</v>
      </c>
      <c r="R42" s="155">
        <f t="shared" si="19"/>
        <v>0</v>
      </c>
      <c r="S42" s="67">
        <f t="shared" si="19"/>
        <v>0</v>
      </c>
      <c r="T42" s="155">
        <f t="shared" si="20"/>
        <v>0</v>
      </c>
      <c r="U42" s="3"/>
    </row>
    <row r="43" spans="1:21" ht="15.75" outlineLevel="1" x14ac:dyDescent="0.25">
      <c r="A43" s="93"/>
      <c r="B43" s="84"/>
      <c r="C43" s="151">
        <f>+C16</f>
        <v>0</v>
      </c>
      <c r="D43" s="197">
        <v>0.27500000000000002</v>
      </c>
      <c r="E43" s="158"/>
      <c r="F43" s="152"/>
      <c r="G43" s="152"/>
      <c r="H43" s="153">
        <f t="shared" si="21"/>
        <v>0</v>
      </c>
      <c r="I43" s="75">
        <f t="shared" si="22"/>
        <v>0</v>
      </c>
      <c r="J43" s="153">
        <f t="shared" si="23"/>
        <v>0</v>
      </c>
      <c r="K43" s="75">
        <f t="shared" si="24"/>
        <v>0</v>
      </c>
      <c r="L43" s="153">
        <f t="shared" si="25"/>
        <v>0</v>
      </c>
      <c r="M43" s="75">
        <f t="shared" si="26"/>
        <v>0</v>
      </c>
      <c r="N43" s="153">
        <f t="shared" si="27"/>
        <v>0</v>
      </c>
      <c r="O43" s="76">
        <f t="shared" si="28"/>
        <v>0</v>
      </c>
      <c r="P43" s="154">
        <f t="shared" si="29"/>
        <v>0</v>
      </c>
      <c r="Q43" s="76">
        <f t="shared" si="30"/>
        <v>0</v>
      </c>
      <c r="R43" s="155">
        <f t="shared" si="19"/>
        <v>0</v>
      </c>
      <c r="S43" s="67">
        <f t="shared" si="19"/>
        <v>0</v>
      </c>
      <c r="T43" s="155">
        <f t="shared" si="20"/>
        <v>0</v>
      </c>
      <c r="U43" s="3"/>
    </row>
    <row r="44" spans="1:21" ht="15.75" outlineLevel="1" x14ac:dyDescent="0.25">
      <c r="A44" s="93"/>
      <c r="B44" s="84"/>
      <c r="C44" s="151">
        <f>+C17</f>
        <v>0</v>
      </c>
      <c r="D44" s="197">
        <v>0.27500000000000002</v>
      </c>
      <c r="E44" s="158"/>
      <c r="F44" s="152"/>
      <c r="G44" s="152"/>
      <c r="H44" s="153">
        <f t="shared" si="21"/>
        <v>0</v>
      </c>
      <c r="I44" s="75">
        <f t="shared" si="22"/>
        <v>0</v>
      </c>
      <c r="J44" s="153">
        <f t="shared" si="23"/>
        <v>0</v>
      </c>
      <c r="K44" s="75">
        <f t="shared" si="24"/>
        <v>0</v>
      </c>
      <c r="L44" s="153">
        <f t="shared" si="25"/>
        <v>0</v>
      </c>
      <c r="M44" s="75">
        <f t="shared" si="26"/>
        <v>0</v>
      </c>
      <c r="N44" s="153">
        <f t="shared" si="27"/>
        <v>0</v>
      </c>
      <c r="O44" s="76">
        <f t="shared" si="28"/>
        <v>0</v>
      </c>
      <c r="P44" s="154">
        <f t="shared" si="29"/>
        <v>0</v>
      </c>
      <c r="Q44" s="76">
        <f t="shared" si="30"/>
        <v>0</v>
      </c>
      <c r="R44" s="155">
        <f t="shared" si="19"/>
        <v>0</v>
      </c>
      <c r="S44" s="67">
        <f t="shared" si="19"/>
        <v>0</v>
      </c>
      <c r="T44" s="155">
        <f t="shared" si="20"/>
        <v>0</v>
      </c>
    </row>
    <row r="45" spans="1:21" ht="15.75" outlineLevel="1" x14ac:dyDescent="0.25">
      <c r="A45" s="93"/>
      <c r="B45" s="84"/>
      <c r="C45" s="151">
        <f>+C18</f>
        <v>0</v>
      </c>
      <c r="D45" s="228">
        <v>0.27500000000000002</v>
      </c>
      <c r="E45" s="158"/>
      <c r="F45" s="152"/>
      <c r="G45" s="152"/>
      <c r="H45" s="153">
        <f t="shared" si="21"/>
        <v>0</v>
      </c>
      <c r="I45" s="75">
        <f t="shared" si="22"/>
        <v>0</v>
      </c>
      <c r="J45" s="153">
        <f t="shared" si="23"/>
        <v>0</v>
      </c>
      <c r="K45" s="75">
        <f t="shared" si="24"/>
        <v>0</v>
      </c>
      <c r="L45" s="153">
        <f t="shared" si="25"/>
        <v>0</v>
      </c>
      <c r="M45" s="75">
        <f t="shared" si="26"/>
        <v>0</v>
      </c>
      <c r="N45" s="153">
        <f t="shared" si="27"/>
        <v>0</v>
      </c>
      <c r="O45" s="76">
        <f t="shared" si="28"/>
        <v>0</v>
      </c>
      <c r="P45" s="154">
        <f t="shared" si="29"/>
        <v>0</v>
      </c>
      <c r="Q45" s="76">
        <f t="shared" si="30"/>
        <v>0</v>
      </c>
      <c r="R45" s="155">
        <f t="shared" si="19"/>
        <v>0</v>
      </c>
      <c r="S45" s="67">
        <f t="shared" si="19"/>
        <v>0</v>
      </c>
      <c r="T45" s="155">
        <f t="shared" si="20"/>
        <v>0</v>
      </c>
    </row>
    <row r="46" spans="1:21" ht="15.75" outlineLevel="1" x14ac:dyDescent="0.25">
      <c r="A46" s="93"/>
      <c r="B46" s="84"/>
      <c r="C46" s="151">
        <f>C19</f>
        <v>0</v>
      </c>
      <c r="D46" s="228">
        <v>0.27500000000000002</v>
      </c>
      <c r="E46" s="158"/>
      <c r="F46" s="152"/>
      <c r="G46" s="152"/>
      <c r="H46" s="153">
        <f t="shared" si="21"/>
        <v>0</v>
      </c>
      <c r="I46" s="75">
        <f t="shared" si="22"/>
        <v>0</v>
      </c>
      <c r="J46" s="153">
        <f t="shared" si="23"/>
        <v>0</v>
      </c>
      <c r="K46" s="75">
        <f t="shared" si="24"/>
        <v>0</v>
      </c>
      <c r="L46" s="153">
        <f t="shared" si="25"/>
        <v>0</v>
      </c>
      <c r="M46" s="75">
        <f t="shared" si="26"/>
        <v>0</v>
      </c>
      <c r="N46" s="153">
        <f t="shared" si="27"/>
        <v>0</v>
      </c>
      <c r="O46" s="76">
        <f t="shared" si="28"/>
        <v>0</v>
      </c>
      <c r="P46" s="154">
        <f t="shared" si="29"/>
        <v>0</v>
      </c>
      <c r="Q46" s="76">
        <f t="shared" si="30"/>
        <v>0</v>
      </c>
      <c r="R46" s="155">
        <f t="shared" si="19"/>
        <v>0</v>
      </c>
      <c r="S46" s="67">
        <f t="shared" si="19"/>
        <v>0</v>
      </c>
      <c r="T46" s="155">
        <f t="shared" si="20"/>
        <v>0</v>
      </c>
    </row>
    <row r="47" spans="1:21" ht="15.75" outlineLevel="1" x14ac:dyDescent="0.25">
      <c r="A47" s="93"/>
      <c r="B47" s="84"/>
      <c r="C47" s="151">
        <f>C20</f>
        <v>0</v>
      </c>
      <c r="D47" s="228">
        <v>0.27500000000000002</v>
      </c>
      <c r="E47" s="158"/>
      <c r="F47" s="152"/>
      <c r="G47" s="152"/>
      <c r="H47" s="153">
        <f t="shared" si="21"/>
        <v>0</v>
      </c>
      <c r="I47" s="75">
        <f t="shared" si="22"/>
        <v>0</v>
      </c>
      <c r="J47" s="153">
        <f t="shared" si="23"/>
        <v>0</v>
      </c>
      <c r="K47" s="75">
        <f t="shared" si="24"/>
        <v>0</v>
      </c>
      <c r="L47" s="153">
        <f t="shared" si="25"/>
        <v>0</v>
      </c>
      <c r="M47" s="75">
        <f t="shared" si="26"/>
        <v>0</v>
      </c>
      <c r="N47" s="153">
        <f t="shared" si="27"/>
        <v>0</v>
      </c>
      <c r="O47" s="76">
        <f t="shared" si="28"/>
        <v>0</v>
      </c>
      <c r="P47" s="154">
        <f t="shared" si="29"/>
        <v>0</v>
      </c>
      <c r="Q47" s="76">
        <f t="shared" si="30"/>
        <v>0</v>
      </c>
      <c r="R47" s="155">
        <f t="shared" si="19"/>
        <v>0</v>
      </c>
      <c r="S47" s="67">
        <f t="shared" si="19"/>
        <v>0</v>
      </c>
      <c r="T47" s="155">
        <f t="shared" si="20"/>
        <v>0</v>
      </c>
    </row>
    <row r="48" spans="1:21" ht="15.75" outlineLevel="1" x14ac:dyDescent="0.25">
      <c r="A48" s="93"/>
      <c r="B48" s="84"/>
      <c r="C48" s="151">
        <f>C21</f>
        <v>0</v>
      </c>
      <c r="D48" s="228">
        <v>0.27500000000000002</v>
      </c>
      <c r="E48" s="158"/>
      <c r="F48" s="152"/>
      <c r="G48" s="152"/>
      <c r="H48" s="153">
        <f t="shared" si="21"/>
        <v>0</v>
      </c>
      <c r="I48" s="75">
        <f t="shared" si="22"/>
        <v>0</v>
      </c>
      <c r="J48" s="153">
        <f t="shared" si="23"/>
        <v>0</v>
      </c>
      <c r="K48" s="75">
        <f t="shared" si="24"/>
        <v>0</v>
      </c>
      <c r="L48" s="153">
        <f t="shared" si="25"/>
        <v>0</v>
      </c>
      <c r="M48" s="75">
        <f t="shared" si="26"/>
        <v>0</v>
      </c>
      <c r="N48" s="153">
        <f t="shared" si="27"/>
        <v>0</v>
      </c>
      <c r="O48" s="76">
        <f t="shared" si="28"/>
        <v>0</v>
      </c>
      <c r="P48" s="154">
        <f t="shared" si="29"/>
        <v>0</v>
      </c>
      <c r="Q48" s="76">
        <f t="shared" si="30"/>
        <v>0</v>
      </c>
      <c r="R48" s="155">
        <f t="shared" si="19"/>
        <v>0</v>
      </c>
      <c r="S48" s="67">
        <f t="shared" si="19"/>
        <v>0</v>
      </c>
      <c r="T48" s="155">
        <f t="shared" si="20"/>
        <v>0</v>
      </c>
    </row>
    <row r="49" spans="1:21" ht="15.75" outlineLevel="1" x14ac:dyDescent="0.25">
      <c r="A49" s="93"/>
      <c r="B49" s="84"/>
      <c r="C49" s="151">
        <f>C22</f>
        <v>0</v>
      </c>
      <c r="D49" s="228">
        <v>0.27500000000000002</v>
      </c>
      <c r="E49" s="158"/>
      <c r="F49" s="152"/>
      <c r="G49" s="152"/>
      <c r="H49" s="153">
        <f t="shared" si="21"/>
        <v>0</v>
      </c>
      <c r="I49" s="75">
        <f t="shared" si="22"/>
        <v>0</v>
      </c>
      <c r="J49" s="153">
        <f t="shared" si="23"/>
        <v>0</v>
      </c>
      <c r="K49" s="75">
        <f t="shared" si="24"/>
        <v>0</v>
      </c>
      <c r="L49" s="153">
        <f t="shared" si="25"/>
        <v>0</v>
      </c>
      <c r="M49" s="75">
        <f t="shared" si="26"/>
        <v>0</v>
      </c>
      <c r="N49" s="153">
        <f t="shared" si="27"/>
        <v>0</v>
      </c>
      <c r="O49" s="76">
        <f t="shared" si="28"/>
        <v>0</v>
      </c>
      <c r="P49" s="154">
        <f t="shared" si="29"/>
        <v>0</v>
      </c>
      <c r="Q49" s="76">
        <f t="shared" si="30"/>
        <v>0</v>
      </c>
      <c r="R49" s="155">
        <f t="shared" si="19"/>
        <v>0</v>
      </c>
      <c r="S49" s="67">
        <f t="shared" si="19"/>
        <v>0</v>
      </c>
      <c r="T49" s="155">
        <f t="shared" si="20"/>
        <v>0</v>
      </c>
    </row>
    <row r="50" spans="1:21" ht="15.75" x14ac:dyDescent="0.25">
      <c r="A50" s="93"/>
      <c r="B50" s="84"/>
      <c r="C50" s="151" t="str">
        <f t="shared" ref="C50" si="31">+C25</f>
        <v>Post Doc</v>
      </c>
      <c r="D50" s="197">
        <v>0.32900000000000001</v>
      </c>
      <c r="E50" s="158"/>
      <c r="F50" s="152"/>
      <c r="G50" s="152"/>
      <c r="H50" s="153">
        <f t="shared" ref="H50:H61" si="32">ROUND(D50*H25,0)</f>
        <v>0</v>
      </c>
      <c r="I50" s="75">
        <f t="shared" ref="I50:I61" si="33">ROUND(D50*I25,0)</f>
        <v>0</v>
      </c>
      <c r="J50" s="153">
        <f t="shared" ref="J50:J61" si="34">ROUND(D50*J25,0)</f>
        <v>0</v>
      </c>
      <c r="K50" s="75">
        <f t="shared" ref="K50:K61" si="35">ROUND(D50*K25,0)</f>
        <v>0</v>
      </c>
      <c r="L50" s="153">
        <f t="shared" ref="L50:L61" si="36">ROUND(D50*L25,0)</f>
        <v>0</v>
      </c>
      <c r="M50" s="75">
        <f t="shared" ref="M50:M61" si="37">ROUND(D50*M25,0)</f>
        <v>0</v>
      </c>
      <c r="N50" s="153">
        <f t="shared" ref="N50:N61" si="38">ROUND(D50*N25,0)</f>
        <v>0</v>
      </c>
      <c r="O50" s="76">
        <f t="shared" ref="O50:O61" si="39">ROUND(D50*O25,0)</f>
        <v>0</v>
      </c>
      <c r="P50" s="154">
        <f t="shared" ref="P50:P61" si="40">ROUND(D50*P25,0)</f>
        <v>0</v>
      </c>
      <c r="Q50" s="76">
        <f t="shared" ref="Q50:Q61" si="41">ROUND(D50*Q25,0)</f>
        <v>0</v>
      </c>
      <c r="R50" s="155">
        <f t="shared" si="19"/>
        <v>0</v>
      </c>
      <c r="S50" s="67">
        <f t="shared" si="19"/>
        <v>0</v>
      </c>
      <c r="T50" s="155">
        <f t="shared" si="20"/>
        <v>0</v>
      </c>
    </row>
    <row r="51" spans="1:21" ht="15.75" x14ac:dyDescent="0.25">
      <c r="A51" s="93"/>
      <c r="B51" s="84"/>
      <c r="C51" s="151" t="str">
        <f t="shared" ref="C51:C61" si="42">+C26</f>
        <v>Post Doc</v>
      </c>
      <c r="D51" s="197">
        <v>0.32900000000000001</v>
      </c>
      <c r="E51" s="158"/>
      <c r="F51" s="152"/>
      <c r="G51" s="152"/>
      <c r="H51" s="153">
        <f t="shared" si="32"/>
        <v>0</v>
      </c>
      <c r="I51" s="75">
        <f t="shared" si="33"/>
        <v>0</v>
      </c>
      <c r="J51" s="153">
        <f t="shared" si="34"/>
        <v>0</v>
      </c>
      <c r="K51" s="75">
        <f t="shared" si="35"/>
        <v>0</v>
      </c>
      <c r="L51" s="153">
        <f t="shared" si="36"/>
        <v>0</v>
      </c>
      <c r="M51" s="75">
        <f t="shared" si="37"/>
        <v>0</v>
      </c>
      <c r="N51" s="153">
        <f t="shared" si="38"/>
        <v>0</v>
      </c>
      <c r="O51" s="76">
        <f t="shared" si="39"/>
        <v>0</v>
      </c>
      <c r="P51" s="154">
        <f t="shared" si="40"/>
        <v>0</v>
      </c>
      <c r="Q51" s="76">
        <f t="shared" si="41"/>
        <v>0</v>
      </c>
      <c r="R51" s="155">
        <f t="shared" si="19"/>
        <v>0</v>
      </c>
      <c r="S51" s="67">
        <f t="shared" si="19"/>
        <v>0</v>
      </c>
      <c r="T51" s="155">
        <f t="shared" si="20"/>
        <v>0</v>
      </c>
    </row>
    <row r="52" spans="1:21" s="7" customFormat="1" ht="15.75" customHeight="1" x14ac:dyDescent="0.2">
      <c r="A52" s="84"/>
      <c r="B52" s="84"/>
      <c r="C52" s="134" t="str">
        <f t="shared" si="42"/>
        <v>Research Asst-Halftime</v>
      </c>
      <c r="D52" s="197">
        <v>9.8000000000000004E-2</v>
      </c>
      <c r="E52" s="158"/>
      <c r="F52" s="158"/>
      <c r="G52" s="152"/>
      <c r="H52" s="153">
        <f t="shared" si="32"/>
        <v>0</v>
      </c>
      <c r="I52" s="75">
        <f t="shared" si="33"/>
        <v>0</v>
      </c>
      <c r="J52" s="153">
        <f t="shared" si="34"/>
        <v>0</v>
      </c>
      <c r="K52" s="75">
        <f t="shared" si="35"/>
        <v>0</v>
      </c>
      <c r="L52" s="153">
        <f t="shared" si="36"/>
        <v>0</v>
      </c>
      <c r="M52" s="75">
        <f t="shared" si="37"/>
        <v>0</v>
      </c>
      <c r="N52" s="153">
        <f t="shared" si="38"/>
        <v>0</v>
      </c>
      <c r="O52" s="76">
        <f t="shared" si="39"/>
        <v>0</v>
      </c>
      <c r="P52" s="154">
        <f t="shared" si="40"/>
        <v>0</v>
      </c>
      <c r="Q52" s="76">
        <f t="shared" si="41"/>
        <v>0</v>
      </c>
      <c r="R52" s="155">
        <f t="shared" si="19"/>
        <v>0</v>
      </c>
      <c r="S52" s="67">
        <f t="shared" si="19"/>
        <v>0</v>
      </c>
      <c r="T52" s="155">
        <f t="shared" si="20"/>
        <v>0</v>
      </c>
      <c r="U52" s="6"/>
    </row>
    <row r="53" spans="1:21" ht="15.75" customHeight="1" x14ac:dyDescent="0.2">
      <c r="A53" s="84"/>
      <c r="B53" s="84"/>
      <c r="C53" s="157" t="str">
        <f t="shared" si="42"/>
        <v>Research Asst-Halftime</v>
      </c>
      <c r="D53" s="228">
        <v>9.8000000000000004E-2</v>
      </c>
      <c r="E53" s="158"/>
      <c r="F53" s="152"/>
      <c r="G53" s="134"/>
      <c r="H53" s="153">
        <f t="shared" si="32"/>
        <v>0</v>
      </c>
      <c r="I53" s="75">
        <f t="shared" si="33"/>
        <v>0</v>
      </c>
      <c r="J53" s="153">
        <f t="shared" si="34"/>
        <v>0</v>
      </c>
      <c r="K53" s="75">
        <f t="shared" si="35"/>
        <v>0</v>
      </c>
      <c r="L53" s="153">
        <f t="shared" si="36"/>
        <v>0</v>
      </c>
      <c r="M53" s="75">
        <f t="shared" si="37"/>
        <v>0</v>
      </c>
      <c r="N53" s="153">
        <f t="shared" si="38"/>
        <v>0</v>
      </c>
      <c r="O53" s="76">
        <f t="shared" si="39"/>
        <v>0</v>
      </c>
      <c r="P53" s="154">
        <f t="shared" si="40"/>
        <v>0</v>
      </c>
      <c r="Q53" s="76">
        <f t="shared" si="41"/>
        <v>0</v>
      </c>
      <c r="R53" s="155">
        <f t="shared" si="19"/>
        <v>0</v>
      </c>
      <c r="S53" s="67">
        <f t="shared" si="19"/>
        <v>0</v>
      </c>
      <c r="T53" s="155">
        <f t="shared" si="20"/>
        <v>0</v>
      </c>
    </row>
    <row r="54" spans="1:21" ht="15.75" customHeight="1" x14ac:dyDescent="0.2">
      <c r="A54" s="84"/>
      <c r="B54" s="84"/>
      <c r="C54" s="157" t="str">
        <f t="shared" si="42"/>
        <v>Hourly Undergraduate student</v>
      </c>
      <c r="D54" s="197">
        <v>6.0000000000000001E-3</v>
      </c>
      <c r="E54" s="158"/>
      <c r="F54" s="152"/>
      <c r="G54" s="134"/>
      <c r="H54" s="153">
        <f t="shared" si="32"/>
        <v>0</v>
      </c>
      <c r="I54" s="75">
        <f t="shared" si="33"/>
        <v>0</v>
      </c>
      <c r="J54" s="153">
        <f t="shared" si="34"/>
        <v>0</v>
      </c>
      <c r="K54" s="75">
        <f t="shared" si="35"/>
        <v>0</v>
      </c>
      <c r="L54" s="153">
        <f t="shared" si="36"/>
        <v>0</v>
      </c>
      <c r="M54" s="75">
        <f t="shared" si="37"/>
        <v>0</v>
      </c>
      <c r="N54" s="153">
        <f t="shared" si="38"/>
        <v>0</v>
      </c>
      <c r="O54" s="76">
        <f t="shared" si="39"/>
        <v>0</v>
      </c>
      <c r="P54" s="154">
        <f t="shared" si="40"/>
        <v>0</v>
      </c>
      <c r="Q54" s="76">
        <f t="shared" si="41"/>
        <v>0</v>
      </c>
      <c r="R54" s="155">
        <f t="shared" si="19"/>
        <v>0</v>
      </c>
      <c r="S54" s="67">
        <f t="shared" si="19"/>
        <v>0</v>
      </c>
      <c r="T54" s="155">
        <f t="shared" si="20"/>
        <v>0</v>
      </c>
    </row>
    <row r="55" spans="1:21" ht="15.75" customHeight="1" x14ac:dyDescent="0.2">
      <c r="A55" s="84"/>
      <c r="B55" s="84"/>
      <c r="C55" s="157" t="str">
        <f t="shared" si="42"/>
        <v>Hourly Undergraduate student</v>
      </c>
      <c r="D55" s="159">
        <v>6.0000000000000001E-3</v>
      </c>
      <c r="E55" s="159"/>
      <c r="F55" s="134"/>
      <c r="G55" s="134"/>
      <c r="H55" s="153">
        <f t="shared" si="32"/>
        <v>0</v>
      </c>
      <c r="I55" s="75">
        <f t="shared" si="33"/>
        <v>0</v>
      </c>
      <c r="J55" s="153">
        <f t="shared" si="34"/>
        <v>0</v>
      </c>
      <c r="K55" s="75">
        <f t="shared" si="35"/>
        <v>0</v>
      </c>
      <c r="L55" s="153">
        <f t="shared" si="36"/>
        <v>0</v>
      </c>
      <c r="M55" s="75">
        <f t="shared" si="37"/>
        <v>0</v>
      </c>
      <c r="N55" s="153">
        <f t="shared" si="38"/>
        <v>0</v>
      </c>
      <c r="O55" s="76">
        <f t="shared" si="39"/>
        <v>0</v>
      </c>
      <c r="P55" s="154">
        <f t="shared" si="40"/>
        <v>0</v>
      </c>
      <c r="Q55" s="76">
        <f t="shared" si="41"/>
        <v>0</v>
      </c>
      <c r="R55" s="155">
        <f t="shared" si="19"/>
        <v>0</v>
      </c>
      <c r="S55" s="67">
        <f t="shared" si="19"/>
        <v>0</v>
      </c>
      <c r="T55" s="155">
        <f t="shared" si="20"/>
        <v>0</v>
      </c>
      <c r="U55" s="3"/>
    </row>
    <row r="56" spans="1:21" ht="15.75" customHeight="1" outlineLevel="1" x14ac:dyDescent="0.2">
      <c r="A56" s="84"/>
      <c r="B56" s="84"/>
      <c r="C56" s="157" t="str">
        <f t="shared" si="42"/>
        <v>P&amp;S</v>
      </c>
      <c r="D56" s="159">
        <v>0.34499999999999997</v>
      </c>
      <c r="E56" s="159"/>
      <c r="F56" s="134"/>
      <c r="G56" s="134"/>
      <c r="H56" s="153">
        <f t="shared" si="32"/>
        <v>0</v>
      </c>
      <c r="I56" s="75">
        <f t="shared" si="33"/>
        <v>0</v>
      </c>
      <c r="J56" s="153">
        <f t="shared" si="34"/>
        <v>0</v>
      </c>
      <c r="K56" s="75">
        <f t="shared" si="35"/>
        <v>0</v>
      </c>
      <c r="L56" s="153">
        <f t="shared" si="36"/>
        <v>0</v>
      </c>
      <c r="M56" s="75">
        <f t="shared" si="37"/>
        <v>0</v>
      </c>
      <c r="N56" s="153">
        <f t="shared" si="38"/>
        <v>0</v>
      </c>
      <c r="O56" s="76">
        <f t="shared" si="39"/>
        <v>0</v>
      </c>
      <c r="P56" s="154">
        <f t="shared" si="40"/>
        <v>0</v>
      </c>
      <c r="Q56" s="76">
        <f t="shared" si="41"/>
        <v>0</v>
      </c>
      <c r="R56" s="155">
        <f t="shared" si="19"/>
        <v>0</v>
      </c>
      <c r="S56" s="67">
        <f t="shared" si="19"/>
        <v>0</v>
      </c>
      <c r="T56" s="155">
        <f t="shared" si="20"/>
        <v>0</v>
      </c>
      <c r="U56" s="3"/>
    </row>
    <row r="57" spans="1:21" ht="15.75" customHeight="1" outlineLevel="1" x14ac:dyDescent="0.2">
      <c r="A57" s="84"/>
      <c r="B57" s="84"/>
      <c r="C57" s="157" t="str">
        <f t="shared" si="42"/>
        <v>P&amp;S</v>
      </c>
      <c r="D57" s="159">
        <v>0.34499999999999997</v>
      </c>
      <c r="E57" s="159"/>
      <c r="F57" s="134"/>
      <c r="G57" s="134"/>
      <c r="H57" s="153">
        <f t="shared" si="32"/>
        <v>0</v>
      </c>
      <c r="I57" s="75">
        <f t="shared" si="33"/>
        <v>0</v>
      </c>
      <c r="J57" s="153">
        <f t="shared" si="34"/>
        <v>0</v>
      </c>
      <c r="K57" s="75">
        <f t="shared" si="35"/>
        <v>0</v>
      </c>
      <c r="L57" s="153">
        <f t="shared" si="36"/>
        <v>0</v>
      </c>
      <c r="M57" s="75">
        <f t="shared" si="37"/>
        <v>0</v>
      </c>
      <c r="N57" s="153">
        <f t="shared" si="38"/>
        <v>0</v>
      </c>
      <c r="O57" s="76">
        <f t="shared" si="39"/>
        <v>0</v>
      </c>
      <c r="P57" s="154">
        <f t="shared" si="40"/>
        <v>0</v>
      </c>
      <c r="Q57" s="76">
        <f t="shared" si="41"/>
        <v>0</v>
      </c>
      <c r="R57" s="155">
        <f t="shared" si="19"/>
        <v>0</v>
      </c>
      <c r="S57" s="67">
        <f t="shared" si="19"/>
        <v>0</v>
      </c>
      <c r="T57" s="155">
        <f t="shared" si="20"/>
        <v>0</v>
      </c>
      <c r="U57" s="3"/>
    </row>
    <row r="58" spans="1:21" ht="15.75" customHeight="1" outlineLevel="1" x14ac:dyDescent="0.2">
      <c r="A58" s="84"/>
      <c r="B58" s="84"/>
      <c r="C58" s="157" t="str">
        <f t="shared" si="42"/>
        <v>Secretarial/Clerical</v>
      </c>
      <c r="D58" s="159">
        <v>0.45800000000000002</v>
      </c>
      <c r="E58" s="159"/>
      <c r="F58" s="134"/>
      <c r="G58" s="134"/>
      <c r="H58" s="153">
        <f t="shared" si="32"/>
        <v>0</v>
      </c>
      <c r="I58" s="75">
        <f t="shared" si="33"/>
        <v>0</v>
      </c>
      <c r="J58" s="153">
        <f t="shared" si="34"/>
        <v>0</v>
      </c>
      <c r="K58" s="75">
        <f t="shared" si="35"/>
        <v>0</v>
      </c>
      <c r="L58" s="153">
        <f t="shared" si="36"/>
        <v>0</v>
      </c>
      <c r="M58" s="75">
        <f t="shared" si="37"/>
        <v>0</v>
      </c>
      <c r="N58" s="153">
        <f t="shared" si="38"/>
        <v>0</v>
      </c>
      <c r="O58" s="76">
        <f t="shared" si="39"/>
        <v>0</v>
      </c>
      <c r="P58" s="154">
        <f t="shared" si="40"/>
        <v>0</v>
      </c>
      <c r="Q58" s="76">
        <f t="shared" si="41"/>
        <v>0</v>
      </c>
      <c r="R58" s="155">
        <f t="shared" si="19"/>
        <v>0</v>
      </c>
      <c r="S58" s="67">
        <f t="shared" si="19"/>
        <v>0</v>
      </c>
      <c r="T58" s="155">
        <f t="shared" si="20"/>
        <v>0</v>
      </c>
      <c r="U58" s="3"/>
    </row>
    <row r="59" spans="1:21" ht="15.75" customHeight="1" outlineLevel="1" x14ac:dyDescent="0.2">
      <c r="A59" s="84"/>
      <c r="B59" s="84"/>
      <c r="C59" s="157" t="str">
        <f t="shared" si="42"/>
        <v>Secretarial/Clerical</v>
      </c>
      <c r="D59" s="159">
        <v>0.45800000000000002</v>
      </c>
      <c r="E59" s="159"/>
      <c r="F59" s="134"/>
      <c r="G59" s="134"/>
      <c r="H59" s="153">
        <f t="shared" si="32"/>
        <v>0</v>
      </c>
      <c r="I59" s="75">
        <f t="shared" si="33"/>
        <v>0</v>
      </c>
      <c r="J59" s="153">
        <f t="shared" si="34"/>
        <v>0</v>
      </c>
      <c r="K59" s="75">
        <f t="shared" si="35"/>
        <v>0</v>
      </c>
      <c r="L59" s="153">
        <f t="shared" si="36"/>
        <v>0</v>
      </c>
      <c r="M59" s="75">
        <f t="shared" si="37"/>
        <v>0</v>
      </c>
      <c r="N59" s="153">
        <f t="shared" si="38"/>
        <v>0</v>
      </c>
      <c r="O59" s="76">
        <f t="shared" si="39"/>
        <v>0</v>
      </c>
      <c r="P59" s="154">
        <f t="shared" si="40"/>
        <v>0</v>
      </c>
      <c r="Q59" s="76">
        <f t="shared" si="41"/>
        <v>0</v>
      </c>
      <c r="R59" s="155">
        <f t="shared" si="19"/>
        <v>0</v>
      </c>
      <c r="S59" s="67">
        <f t="shared" si="19"/>
        <v>0</v>
      </c>
      <c r="T59" s="155">
        <f t="shared" si="20"/>
        <v>0</v>
      </c>
      <c r="U59" s="3"/>
    </row>
    <row r="60" spans="1:21" ht="15.75" customHeight="1" outlineLevel="1" x14ac:dyDescent="0.2">
      <c r="A60" s="84"/>
      <c r="B60" s="84"/>
      <c r="C60" s="157" t="str">
        <f t="shared" si="42"/>
        <v>Non-Student Hourly</v>
      </c>
      <c r="D60" s="159">
        <v>0.17100000000000001</v>
      </c>
      <c r="E60" s="159"/>
      <c r="F60" s="134"/>
      <c r="G60" s="134"/>
      <c r="H60" s="153">
        <f t="shared" si="32"/>
        <v>0</v>
      </c>
      <c r="I60" s="75">
        <f t="shared" si="33"/>
        <v>0</v>
      </c>
      <c r="J60" s="153">
        <f t="shared" si="34"/>
        <v>0</v>
      </c>
      <c r="K60" s="75">
        <f t="shared" si="35"/>
        <v>0</v>
      </c>
      <c r="L60" s="153">
        <f t="shared" si="36"/>
        <v>0</v>
      </c>
      <c r="M60" s="75">
        <f t="shared" si="37"/>
        <v>0</v>
      </c>
      <c r="N60" s="153">
        <f t="shared" si="38"/>
        <v>0</v>
      </c>
      <c r="O60" s="76">
        <f t="shared" si="39"/>
        <v>0</v>
      </c>
      <c r="P60" s="154">
        <f t="shared" si="40"/>
        <v>0</v>
      </c>
      <c r="Q60" s="76">
        <f t="shared" si="41"/>
        <v>0</v>
      </c>
      <c r="R60" s="155">
        <f t="shared" si="19"/>
        <v>0</v>
      </c>
      <c r="S60" s="67">
        <f t="shared" si="19"/>
        <v>0</v>
      </c>
      <c r="T60" s="155">
        <f t="shared" si="20"/>
        <v>0</v>
      </c>
      <c r="U60" s="3"/>
    </row>
    <row r="61" spans="1:21" ht="15.75" customHeight="1" outlineLevel="1" x14ac:dyDescent="0.2">
      <c r="A61" s="84"/>
      <c r="B61" s="84"/>
      <c r="C61" s="157" t="str">
        <f t="shared" si="42"/>
        <v>Non-Student Hourly</v>
      </c>
      <c r="D61" s="159">
        <v>0.17100000000000001</v>
      </c>
      <c r="E61" s="159"/>
      <c r="F61" s="134"/>
      <c r="G61" s="134"/>
      <c r="H61" s="153">
        <f t="shared" si="32"/>
        <v>0</v>
      </c>
      <c r="I61" s="75">
        <f t="shared" si="33"/>
        <v>0</v>
      </c>
      <c r="J61" s="153">
        <f t="shared" si="34"/>
        <v>0</v>
      </c>
      <c r="K61" s="75">
        <f t="shared" si="35"/>
        <v>0</v>
      </c>
      <c r="L61" s="153">
        <f t="shared" si="36"/>
        <v>0</v>
      </c>
      <c r="M61" s="75">
        <f t="shared" si="37"/>
        <v>0</v>
      </c>
      <c r="N61" s="153">
        <f t="shared" si="38"/>
        <v>0</v>
      </c>
      <c r="O61" s="76">
        <f t="shared" si="39"/>
        <v>0</v>
      </c>
      <c r="P61" s="154">
        <f t="shared" si="40"/>
        <v>0</v>
      </c>
      <c r="Q61" s="76">
        <f t="shared" si="41"/>
        <v>0</v>
      </c>
      <c r="R61" s="155">
        <f t="shared" si="19"/>
        <v>0</v>
      </c>
      <c r="S61" s="67">
        <f t="shared" si="19"/>
        <v>0</v>
      </c>
      <c r="T61" s="155">
        <f t="shared" si="20"/>
        <v>0</v>
      </c>
      <c r="U61" s="3"/>
    </row>
    <row r="62" spans="1:21" x14ac:dyDescent="0.2">
      <c r="A62" s="84"/>
      <c r="B62" s="84"/>
      <c r="C62" s="102"/>
      <c r="D62" s="112"/>
      <c r="E62" s="112"/>
      <c r="F62" s="84"/>
      <c r="G62" s="84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69"/>
      <c r="S62" s="69"/>
      <c r="T62" s="72"/>
    </row>
    <row r="63" spans="1:21" s="59" customFormat="1" ht="15.75" x14ac:dyDescent="0.25">
      <c r="A63" s="109"/>
      <c r="B63" s="109"/>
      <c r="C63" s="114" t="s">
        <v>23</v>
      </c>
      <c r="D63" s="115"/>
      <c r="E63" s="115"/>
      <c r="F63" s="116"/>
      <c r="G63" s="109"/>
      <c r="H63" s="99">
        <f t="shared" ref="H63:Q63" si="43">H38+H40</f>
        <v>0</v>
      </c>
      <c r="I63" s="172">
        <f t="shared" si="43"/>
        <v>0</v>
      </c>
      <c r="J63" s="173">
        <f t="shared" si="43"/>
        <v>0</v>
      </c>
      <c r="K63" s="172">
        <f t="shared" si="43"/>
        <v>0</v>
      </c>
      <c r="L63" s="173">
        <f t="shared" si="43"/>
        <v>0</v>
      </c>
      <c r="M63" s="172">
        <f t="shared" si="43"/>
        <v>0</v>
      </c>
      <c r="N63" s="173">
        <f t="shared" si="43"/>
        <v>0</v>
      </c>
      <c r="O63" s="172">
        <f t="shared" si="43"/>
        <v>0</v>
      </c>
      <c r="P63" s="173">
        <f t="shared" si="43"/>
        <v>0</v>
      </c>
      <c r="Q63" s="172">
        <f t="shared" si="43"/>
        <v>0</v>
      </c>
      <c r="R63" s="174">
        <f>SUM(H63+J63+L63+N63+P63)</f>
        <v>0</v>
      </c>
      <c r="S63" s="65">
        <f>SUM(I63+K63+M63+O63+Q63)</f>
        <v>0</v>
      </c>
      <c r="T63" s="175">
        <f>SUM(R63+S63)</f>
        <v>0</v>
      </c>
      <c r="U63" s="60"/>
    </row>
    <row r="64" spans="1:21" s="7" customFormat="1" x14ac:dyDescent="0.2">
      <c r="A64" s="103"/>
      <c r="B64" s="103"/>
      <c r="C64" s="117"/>
      <c r="D64" s="118"/>
      <c r="E64" s="118"/>
      <c r="F64" s="119"/>
      <c r="G64" s="103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73"/>
      <c r="S64" s="73"/>
      <c r="T64" s="73"/>
      <c r="U64" s="6"/>
    </row>
    <row r="65" spans="1:21" ht="15.75" x14ac:dyDescent="0.25">
      <c r="A65" s="115" t="s">
        <v>24</v>
      </c>
      <c r="B65" s="84"/>
      <c r="C65" s="114" t="s">
        <v>78</v>
      </c>
      <c r="D65" s="122"/>
      <c r="E65" s="122"/>
      <c r="F65" s="101"/>
      <c r="G65" s="84"/>
      <c r="H65" s="96">
        <f t="shared" ref="H65:Q65" si="44">SUM(H66:H67)</f>
        <v>0</v>
      </c>
      <c r="I65" s="97">
        <f t="shared" si="44"/>
        <v>0</v>
      </c>
      <c r="J65" s="96">
        <f t="shared" si="44"/>
        <v>0</v>
      </c>
      <c r="K65" s="97">
        <f t="shared" si="44"/>
        <v>0</v>
      </c>
      <c r="L65" s="96">
        <f t="shared" si="44"/>
        <v>0</v>
      </c>
      <c r="M65" s="97">
        <f t="shared" si="44"/>
        <v>0</v>
      </c>
      <c r="N65" s="96">
        <f t="shared" si="44"/>
        <v>0</v>
      </c>
      <c r="O65" s="97">
        <f t="shared" si="44"/>
        <v>0</v>
      </c>
      <c r="P65" s="96">
        <f t="shared" si="44"/>
        <v>0</v>
      </c>
      <c r="Q65" s="97">
        <f t="shared" si="44"/>
        <v>0</v>
      </c>
      <c r="R65" s="64">
        <f t="shared" ref="R65:S67" si="45">SUM(H65+J65+L65+N65+P65)</f>
        <v>0</v>
      </c>
      <c r="S65" s="65">
        <f t="shared" si="45"/>
        <v>0</v>
      </c>
      <c r="T65" s="64">
        <f>SUM(R65+S65)</f>
        <v>0</v>
      </c>
    </row>
    <row r="66" spans="1:21" s="7" customFormat="1" ht="15.75" outlineLevel="1" x14ac:dyDescent="0.25">
      <c r="A66" s="123"/>
      <c r="B66" s="103"/>
      <c r="C66" s="151">
        <v>1</v>
      </c>
      <c r="D66" s="160"/>
      <c r="E66" s="160"/>
      <c r="F66" s="152"/>
      <c r="G66" s="134"/>
      <c r="H66" s="153"/>
      <c r="I66" s="124"/>
      <c r="J66" s="153"/>
      <c r="K66" s="124"/>
      <c r="L66" s="153"/>
      <c r="M66" s="124"/>
      <c r="N66" s="153"/>
      <c r="O66" s="124"/>
      <c r="P66" s="161"/>
      <c r="Q66" s="124"/>
      <c r="R66" s="155">
        <f t="shared" si="45"/>
        <v>0</v>
      </c>
      <c r="S66" s="67">
        <f t="shared" si="45"/>
        <v>0</v>
      </c>
      <c r="T66" s="155">
        <f>SUM(R66+S66)</f>
        <v>0</v>
      </c>
      <c r="U66" s="6"/>
    </row>
    <row r="67" spans="1:21" s="7" customFormat="1" outlineLevel="1" x14ac:dyDescent="0.2">
      <c r="A67" s="103"/>
      <c r="B67" s="103"/>
      <c r="C67" s="151">
        <v>2</v>
      </c>
      <c r="D67" s="162"/>
      <c r="E67" s="162"/>
      <c r="F67" s="152"/>
      <c r="G67" s="134"/>
      <c r="H67" s="153"/>
      <c r="I67" s="124"/>
      <c r="J67" s="153"/>
      <c r="K67" s="124"/>
      <c r="L67" s="153"/>
      <c r="M67" s="124"/>
      <c r="N67" s="153"/>
      <c r="O67" s="124"/>
      <c r="P67" s="161"/>
      <c r="Q67" s="124"/>
      <c r="R67" s="155">
        <f t="shared" si="45"/>
        <v>0</v>
      </c>
      <c r="S67" s="67">
        <f t="shared" si="45"/>
        <v>0</v>
      </c>
      <c r="T67" s="155">
        <f>SUM(R67+S67)</f>
        <v>0</v>
      </c>
      <c r="U67" s="6"/>
    </row>
    <row r="68" spans="1:21" s="7" customFormat="1" x14ac:dyDescent="0.2">
      <c r="A68" s="103"/>
      <c r="B68" s="103"/>
      <c r="C68" s="125"/>
      <c r="D68" s="103"/>
      <c r="E68" s="103"/>
      <c r="F68" s="103"/>
      <c r="G68" s="103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73"/>
      <c r="S68" s="73"/>
      <c r="T68" s="73"/>
      <c r="U68" s="6"/>
    </row>
    <row r="69" spans="1:21" ht="15.75" x14ac:dyDescent="0.25">
      <c r="A69" s="115" t="s">
        <v>25</v>
      </c>
      <c r="B69" s="94"/>
      <c r="C69" s="95" t="s">
        <v>26</v>
      </c>
      <c r="D69" s="89"/>
      <c r="E69" s="89"/>
      <c r="F69" s="89"/>
      <c r="G69" s="89"/>
      <c r="H69" s="96">
        <f t="shared" ref="H69:Q69" si="46">SUM(H70:H71)</f>
        <v>0</v>
      </c>
      <c r="I69" s="97">
        <f t="shared" si="46"/>
        <v>0</v>
      </c>
      <c r="J69" s="96">
        <f t="shared" si="46"/>
        <v>0</v>
      </c>
      <c r="K69" s="97">
        <f t="shared" si="46"/>
        <v>0</v>
      </c>
      <c r="L69" s="96">
        <f t="shared" si="46"/>
        <v>0</v>
      </c>
      <c r="M69" s="97">
        <f t="shared" si="46"/>
        <v>0</v>
      </c>
      <c r="N69" s="96">
        <f t="shared" si="46"/>
        <v>0</v>
      </c>
      <c r="O69" s="98">
        <f t="shared" si="46"/>
        <v>0</v>
      </c>
      <c r="P69" s="99">
        <f t="shared" si="46"/>
        <v>0</v>
      </c>
      <c r="Q69" s="98">
        <f t="shared" si="46"/>
        <v>0</v>
      </c>
      <c r="R69" s="64">
        <f t="shared" ref="R69:S71" si="47">SUM(H69+J69+L69+N69+P69)</f>
        <v>0</v>
      </c>
      <c r="S69" s="65">
        <f t="shared" si="47"/>
        <v>0</v>
      </c>
      <c r="T69" s="64">
        <f>SUM(R69+S69)</f>
        <v>0</v>
      </c>
    </row>
    <row r="70" spans="1:21" ht="15.75" x14ac:dyDescent="0.25">
      <c r="A70" s="93"/>
      <c r="B70" s="84"/>
      <c r="C70" s="151" t="s">
        <v>27</v>
      </c>
      <c r="D70" s="264"/>
      <c r="E70" s="264"/>
      <c r="F70" s="264"/>
      <c r="G70" s="264"/>
      <c r="H70" s="153">
        <v>0</v>
      </c>
      <c r="I70" s="75"/>
      <c r="J70" s="153">
        <v>0</v>
      </c>
      <c r="K70" s="75"/>
      <c r="L70" s="153">
        <v>0</v>
      </c>
      <c r="M70" s="75"/>
      <c r="N70" s="153">
        <v>0</v>
      </c>
      <c r="O70" s="76"/>
      <c r="P70" s="154">
        <v>0</v>
      </c>
      <c r="Q70" s="76"/>
      <c r="R70" s="155">
        <f t="shared" si="47"/>
        <v>0</v>
      </c>
      <c r="S70" s="67">
        <f t="shared" si="47"/>
        <v>0</v>
      </c>
      <c r="T70" s="155">
        <f>SUM(R70+S70)</f>
        <v>0</v>
      </c>
    </row>
    <row r="71" spans="1:21" outlineLevel="1" x14ac:dyDescent="0.2">
      <c r="A71" s="84"/>
      <c r="B71" s="84"/>
      <c r="C71" s="157" t="s">
        <v>28</v>
      </c>
      <c r="D71" s="264"/>
      <c r="E71" s="264"/>
      <c r="F71" s="264"/>
      <c r="G71" s="264"/>
      <c r="H71" s="153">
        <v>0</v>
      </c>
      <c r="I71" s="75"/>
      <c r="J71" s="153">
        <v>0</v>
      </c>
      <c r="K71" s="75"/>
      <c r="L71" s="153">
        <v>0</v>
      </c>
      <c r="M71" s="75"/>
      <c r="N71" s="153">
        <v>0</v>
      </c>
      <c r="O71" s="76"/>
      <c r="P71" s="154">
        <v>0</v>
      </c>
      <c r="Q71" s="76"/>
      <c r="R71" s="155">
        <f t="shared" si="47"/>
        <v>0</v>
      </c>
      <c r="S71" s="67">
        <f t="shared" si="47"/>
        <v>0</v>
      </c>
      <c r="T71" s="155">
        <f>SUM(R71+S71)</f>
        <v>0</v>
      </c>
    </row>
    <row r="72" spans="1:21" x14ac:dyDescent="0.2">
      <c r="A72" s="84"/>
      <c r="B72" s="84"/>
      <c r="C72" s="102"/>
      <c r="D72" s="111"/>
      <c r="E72" s="111"/>
      <c r="F72" s="111"/>
      <c r="G72" s="111"/>
      <c r="H72" s="113"/>
      <c r="I72" s="126"/>
      <c r="J72" s="113"/>
      <c r="K72" s="126"/>
      <c r="L72" s="113"/>
      <c r="M72" s="126"/>
      <c r="N72" s="113"/>
      <c r="O72" s="126"/>
      <c r="P72" s="113"/>
      <c r="Q72" s="126"/>
      <c r="R72" s="66"/>
      <c r="S72" s="67"/>
      <c r="T72" s="66"/>
    </row>
    <row r="73" spans="1:21" ht="15.75" x14ac:dyDescent="0.25">
      <c r="A73" s="93" t="s">
        <v>29</v>
      </c>
      <c r="B73" s="84"/>
      <c r="C73" s="95" t="s">
        <v>30</v>
      </c>
      <c r="D73" s="89"/>
      <c r="E73" s="127"/>
      <c r="F73" s="128"/>
      <c r="G73" s="89"/>
      <c r="H73" s="96">
        <f t="shared" ref="H73:Q73" si="48">SUM(H74:H77)</f>
        <v>0</v>
      </c>
      <c r="I73" s="97">
        <f t="shared" si="48"/>
        <v>0</v>
      </c>
      <c r="J73" s="96">
        <f t="shared" si="48"/>
        <v>0</v>
      </c>
      <c r="K73" s="97">
        <f t="shared" si="48"/>
        <v>0</v>
      </c>
      <c r="L73" s="96">
        <f t="shared" si="48"/>
        <v>0</v>
      </c>
      <c r="M73" s="97">
        <f t="shared" si="48"/>
        <v>0</v>
      </c>
      <c r="N73" s="96">
        <f t="shared" si="48"/>
        <v>0</v>
      </c>
      <c r="O73" s="97">
        <f t="shared" si="48"/>
        <v>0</v>
      </c>
      <c r="P73" s="99">
        <f t="shared" si="48"/>
        <v>0</v>
      </c>
      <c r="Q73" s="97">
        <f t="shared" si="48"/>
        <v>0</v>
      </c>
      <c r="R73" s="64">
        <f>SUM(H73+J73+L73+N73+P73)</f>
        <v>0</v>
      </c>
      <c r="S73" s="65">
        <f>SUM(I73+K73+M73+O73+Q73)</f>
        <v>0</v>
      </c>
      <c r="T73" s="64">
        <f>SUM(R73+S73)</f>
        <v>0</v>
      </c>
    </row>
    <row r="74" spans="1:21" outlineLevel="1" x14ac:dyDescent="0.2">
      <c r="A74" s="84"/>
      <c r="B74" s="84"/>
      <c r="C74" s="151" t="s">
        <v>31</v>
      </c>
      <c r="D74" s="264"/>
      <c r="E74" s="264"/>
      <c r="F74" s="264"/>
      <c r="G74" s="265"/>
      <c r="H74" s="153">
        <v>0</v>
      </c>
      <c r="I74" s="75"/>
      <c r="J74" s="153">
        <v>0</v>
      </c>
      <c r="K74" s="75"/>
      <c r="L74" s="153">
        <v>0</v>
      </c>
      <c r="M74" s="75"/>
      <c r="N74" s="153">
        <v>0</v>
      </c>
      <c r="O74" s="76"/>
      <c r="P74" s="154">
        <v>0</v>
      </c>
      <c r="Q74" s="76"/>
      <c r="R74" s="155">
        <f t="shared" ref="R74:S77" si="49">SUM(H74+J74+L74+N74+P74)</f>
        <v>0</v>
      </c>
      <c r="S74" s="67">
        <f t="shared" si="49"/>
        <v>0</v>
      </c>
      <c r="T74" s="155">
        <f>SUM(R74+S74)</f>
        <v>0</v>
      </c>
    </row>
    <row r="75" spans="1:21" outlineLevel="1" x14ac:dyDescent="0.2">
      <c r="A75" s="84"/>
      <c r="B75" s="84"/>
      <c r="C75" s="163" t="s">
        <v>32</v>
      </c>
      <c r="D75" s="264"/>
      <c r="E75" s="264"/>
      <c r="F75" s="264"/>
      <c r="G75" s="265"/>
      <c r="H75" s="153">
        <v>0</v>
      </c>
      <c r="I75" s="75"/>
      <c r="J75" s="153">
        <v>0</v>
      </c>
      <c r="K75" s="75"/>
      <c r="L75" s="153">
        <v>0</v>
      </c>
      <c r="M75" s="75"/>
      <c r="N75" s="153">
        <v>0</v>
      </c>
      <c r="O75" s="76"/>
      <c r="P75" s="154">
        <v>0</v>
      </c>
      <c r="Q75" s="76"/>
      <c r="R75" s="155">
        <f t="shared" si="49"/>
        <v>0</v>
      </c>
      <c r="S75" s="67">
        <f t="shared" si="49"/>
        <v>0</v>
      </c>
      <c r="T75" s="155">
        <f>SUM(R75+S75)</f>
        <v>0</v>
      </c>
    </row>
    <row r="76" spans="1:21" outlineLevel="1" x14ac:dyDescent="0.2">
      <c r="A76" s="84"/>
      <c r="B76" s="84"/>
      <c r="C76" s="163" t="s">
        <v>72</v>
      </c>
      <c r="D76" s="264"/>
      <c r="E76" s="264"/>
      <c r="F76" s="264"/>
      <c r="G76" s="265"/>
      <c r="H76" s="153">
        <v>0</v>
      </c>
      <c r="I76" s="75"/>
      <c r="J76" s="153">
        <v>0</v>
      </c>
      <c r="K76" s="75"/>
      <c r="L76" s="153">
        <v>0</v>
      </c>
      <c r="M76" s="75"/>
      <c r="N76" s="153">
        <v>0</v>
      </c>
      <c r="O76" s="76"/>
      <c r="P76" s="154">
        <v>0</v>
      </c>
      <c r="Q76" s="76"/>
      <c r="R76" s="155">
        <f t="shared" si="49"/>
        <v>0</v>
      </c>
      <c r="S76" s="67">
        <f t="shared" si="49"/>
        <v>0</v>
      </c>
      <c r="T76" s="155">
        <f>SUM(R76+S76)</f>
        <v>0</v>
      </c>
    </row>
    <row r="77" spans="1:21" outlineLevel="1" x14ac:dyDescent="0.2">
      <c r="A77" s="84"/>
      <c r="B77" s="84"/>
      <c r="C77" s="151" t="s">
        <v>73</v>
      </c>
      <c r="D77" s="158"/>
      <c r="E77" s="158"/>
      <c r="F77" s="158"/>
      <c r="G77" s="158"/>
      <c r="H77" s="153">
        <v>0</v>
      </c>
      <c r="I77" s="75"/>
      <c r="J77" s="153">
        <v>0</v>
      </c>
      <c r="K77" s="75"/>
      <c r="L77" s="153">
        <v>0</v>
      </c>
      <c r="M77" s="75"/>
      <c r="N77" s="153">
        <v>0</v>
      </c>
      <c r="O77" s="76"/>
      <c r="P77" s="154">
        <v>0</v>
      </c>
      <c r="Q77" s="76"/>
      <c r="R77" s="155">
        <f t="shared" si="49"/>
        <v>0</v>
      </c>
      <c r="S77" s="67">
        <f t="shared" si="49"/>
        <v>0</v>
      </c>
      <c r="T77" s="155">
        <f>SUM(R77+S77)</f>
        <v>0</v>
      </c>
    </row>
    <row r="78" spans="1:21" s="7" customFormat="1" x14ac:dyDescent="0.2">
      <c r="A78" s="103"/>
      <c r="B78" s="103"/>
      <c r="C78" s="125"/>
      <c r="D78" s="103"/>
      <c r="E78" s="103"/>
      <c r="F78" s="103"/>
      <c r="G78" s="103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73"/>
      <c r="S78" s="73"/>
      <c r="T78" s="73"/>
      <c r="U78" s="6"/>
    </row>
    <row r="79" spans="1:21" ht="15.75" x14ac:dyDescent="0.25">
      <c r="A79" s="93" t="s">
        <v>33</v>
      </c>
      <c r="B79" s="94"/>
      <c r="C79" s="95" t="s">
        <v>34</v>
      </c>
      <c r="D79" s="89"/>
      <c r="E79" s="89"/>
      <c r="F79" s="89"/>
      <c r="G79" s="89"/>
      <c r="H79" s="96">
        <f t="shared" ref="H79:Q79" si="50">SUM(H80:H95)</f>
        <v>0</v>
      </c>
      <c r="I79" s="97">
        <f t="shared" si="50"/>
        <v>0</v>
      </c>
      <c r="J79" s="96">
        <f t="shared" si="50"/>
        <v>0</v>
      </c>
      <c r="K79" s="97">
        <f t="shared" si="50"/>
        <v>0</v>
      </c>
      <c r="L79" s="96">
        <f t="shared" si="50"/>
        <v>0</v>
      </c>
      <c r="M79" s="97">
        <f t="shared" si="50"/>
        <v>0</v>
      </c>
      <c r="N79" s="96">
        <f t="shared" si="50"/>
        <v>0</v>
      </c>
      <c r="O79" s="97">
        <f t="shared" si="50"/>
        <v>0</v>
      </c>
      <c r="P79" s="99">
        <f t="shared" si="50"/>
        <v>0</v>
      </c>
      <c r="Q79" s="97">
        <f t="shared" si="50"/>
        <v>0</v>
      </c>
      <c r="R79" s="64">
        <f>SUM(H79+J79+L79+N79+P79)</f>
        <v>0</v>
      </c>
      <c r="S79" s="65">
        <f>SUM(I79+K79+M79+O79+Q79)</f>
        <v>0</v>
      </c>
      <c r="T79" s="64">
        <f>SUM(R79+S79)</f>
        <v>0</v>
      </c>
    </row>
    <row r="80" spans="1:21" x14ac:dyDescent="0.2">
      <c r="A80" s="84"/>
      <c r="B80" s="84">
        <v>1</v>
      </c>
      <c r="C80" s="164" t="s">
        <v>45</v>
      </c>
      <c r="D80" s="165"/>
      <c r="E80" s="165"/>
      <c r="F80" s="165"/>
      <c r="G80" s="165"/>
      <c r="H80" s="153">
        <v>0</v>
      </c>
      <c r="I80" s="75"/>
      <c r="J80" s="153">
        <v>0</v>
      </c>
      <c r="K80" s="75"/>
      <c r="L80" s="153">
        <v>0</v>
      </c>
      <c r="M80" s="75"/>
      <c r="N80" s="153">
        <v>0</v>
      </c>
      <c r="O80" s="76"/>
      <c r="P80" s="154">
        <v>0</v>
      </c>
      <c r="Q80" s="76"/>
      <c r="R80" s="155">
        <f>SUM(H80+J80+L80+N80+P80)</f>
        <v>0</v>
      </c>
      <c r="S80" s="67">
        <f>SUM(I80+K80+M80+O80+Q80)</f>
        <v>0</v>
      </c>
      <c r="T80" s="155">
        <f t="shared" ref="T80:T95" si="51">SUM(R80+S80)</f>
        <v>0</v>
      </c>
    </row>
    <row r="81" spans="1:21" x14ac:dyDescent="0.2">
      <c r="A81" s="84"/>
      <c r="B81" s="84">
        <v>2</v>
      </c>
      <c r="C81" s="164" t="s">
        <v>46</v>
      </c>
      <c r="D81" s="134"/>
      <c r="E81" s="134"/>
      <c r="F81" s="134"/>
      <c r="G81" s="134"/>
      <c r="H81" s="153">
        <v>0</v>
      </c>
      <c r="I81" s="75"/>
      <c r="J81" s="153">
        <v>0</v>
      </c>
      <c r="K81" s="75"/>
      <c r="L81" s="153">
        <v>0</v>
      </c>
      <c r="M81" s="75"/>
      <c r="N81" s="153">
        <v>0</v>
      </c>
      <c r="O81" s="76"/>
      <c r="P81" s="154">
        <v>0</v>
      </c>
      <c r="Q81" s="76"/>
      <c r="R81" s="155">
        <f t="shared" ref="R81:S95" si="52">SUM(H81+J81+L81+N81+P81)</f>
        <v>0</v>
      </c>
      <c r="S81" s="67">
        <f t="shared" si="52"/>
        <v>0</v>
      </c>
      <c r="T81" s="155">
        <f t="shared" si="51"/>
        <v>0</v>
      </c>
    </row>
    <row r="82" spans="1:21" s="206" customFormat="1" outlineLevel="1" x14ac:dyDescent="0.2">
      <c r="A82" s="84"/>
      <c r="B82" s="84">
        <v>3</v>
      </c>
      <c r="C82" s="164" t="s">
        <v>163</v>
      </c>
      <c r="D82" s="134"/>
      <c r="E82" s="134"/>
      <c r="F82" s="134"/>
      <c r="G82" s="134"/>
      <c r="H82" s="153">
        <v>0</v>
      </c>
      <c r="I82" s="75"/>
      <c r="J82" s="153">
        <v>0</v>
      </c>
      <c r="K82" s="75"/>
      <c r="L82" s="153">
        <v>0</v>
      </c>
      <c r="M82" s="75"/>
      <c r="N82" s="153">
        <v>0</v>
      </c>
      <c r="O82" s="76"/>
      <c r="P82" s="154">
        <v>0</v>
      </c>
      <c r="Q82" s="76"/>
      <c r="R82" s="155">
        <f>SUM(H82+J82+L82+N82+P82)</f>
        <v>0</v>
      </c>
      <c r="S82" s="67">
        <f>SUM(I82+K82+M82+O82+Q82)</f>
        <v>0</v>
      </c>
      <c r="T82" s="155">
        <f>SUM(R82+S82)</f>
        <v>0</v>
      </c>
      <c r="U82" s="1"/>
    </row>
    <row r="83" spans="1:21" outlineLevel="1" x14ac:dyDescent="0.2">
      <c r="A83" s="84"/>
      <c r="B83" s="84">
        <v>3</v>
      </c>
      <c r="C83" s="164" t="s">
        <v>47</v>
      </c>
      <c r="D83" s="134"/>
      <c r="E83" s="134"/>
      <c r="F83" s="134"/>
      <c r="G83" s="134"/>
      <c r="H83" s="153">
        <v>0</v>
      </c>
      <c r="I83" s="75"/>
      <c r="J83" s="153">
        <v>0</v>
      </c>
      <c r="K83" s="75"/>
      <c r="L83" s="153">
        <v>0</v>
      </c>
      <c r="M83" s="75"/>
      <c r="N83" s="153">
        <v>0</v>
      </c>
      <c r="O83" s="76"/>
      <c r="P83" s="154">
        <v>0</v>
      </c>
      <c r="Q83" s="76"/>
      <c r="R83" s="155">
        <f t="shared" si="52"/>
        <v>0</v>
      </c>
      <c r="S83" s="67">
        <f t="shared" si="52"/>
        <v>0</v>
      </c>
      <c r="T83" s="155">
        <f t="shared" si="51"/>
        <v>0</v>
      </c>
    </row>
    <row r="84" spans="1:21" outlineLevel="1" x14ac:dyDescent="0.2">
      <c r="A84" s="84"/>
      <c r="B84" s="84">
        <v>4</v>
      </c>
      <c r="C84" s="164" t="s">
        <v>164</v>
      </c>
      <c r="D84" s="134"/>
      <c r="E84" s="134"/>
      <c r="F84" s="134"/>
      <c r="G84" s="134"/>
      <c r="H84" s="153">
        <v>0</v>
      </c>
      <c r="I84" s="75"/>
      <c r="J84" s="153">
        <v>0</v>
      </c>
      <c r="K84" s="75"/>
      <c r="L84" s="153">
        <v>0</v>
      </c>
      <c r="M84" s="75"/>
      <c r="N84" s="153">
        <v>0</v>
      </c>
      <c r="O84" s="76"/>
      <c r="P84" s="154">
        <v>0</v>
      </c>
      <c r="Q84" s="76"/>
      <c r="R84" s="155">
        <f t="shared" si="52"/>
        <v>0</v>
      </c>
      <c r="S84" s="67">
        <f t="shared" si="52"/>
        <v>0</v>
      </c>
      <c r="T84" s="155">
        <f t="shared" si="51"/>
        <v>0</v>
      </c>
    </row>
    <row r="85" spans="1:21" s="206" customFormat="1" outlineLevel="1" x14ac:dyDescent="0.2">
      <c r="A85" s="84"/>
      <c r="B85" s="84">
        <v>4</v>
      </c>
      <c r="C85" s="157" t="s">
        <v>168</v>
      </c>
      <c r="D85" s="134"/>
      <c r="E85" s="134"/>
      <c r="F85" s="134"/>
      <c r="G85" s="134"/>
      <c r="H85" s="153">
        <v>0</v>
      </c>
      <c r="I85" s="75"/>
      <c r="J85" s="153">
        <v>0</v>
      </c>
      <c r="K85" s="75"/>
      <c r="L85" s="153">
        <v>0</v>
      </c>
      <c r="M85" s="75"/>
      <c r="N85" s="153">
        <v>0</v>
      </c>
      <c r="O85" s="76"/>
      <c r="P85" s="154">
        <v>0</v>
      </c>
      <c r="Q85" s="76"/>
      <c r="R85" s="155">
        <f>SUM(H85+J85+L85+N85+P85)</f>
        <v>0</v>
      </c>
      <c r="S85" s="67">
        <f>SUM(I85+K85+M85+O85+Q85)</f>
        <v>0</v>
      </c>
      <c r="T85" s="155">
        <f>SUM(R85+S85)</f>
        <v>0</v>
      </c>
      <c r="U85" s="1"/>
    </row>
    <row r="86" spans="1:21" outlineLevel="1" x14ac:dyDescent="0.2">
      <c r="A86" s="84"/>
      <c r="B86" s="84">
        <v>5</v>
      </c>
      <c r="C86" s="151" t="s">
        <v>87</v>
      </c>
      <c r="D86" s="134"/>
      <c r="E86" s="261" t="s">
        <v>80</v>
      </c>
      <c r="F86" s="165"/>
      <c r="G86" s="134"/>
      <c r="H86" s="153">
        <v>0</v>
      </c>
      <c r="I86" s="75"/>
      <c r="J86" s="153">
        <v>0</v>
      </c>
      <c r="K86" s="75"/>
      <c r="L86" s="153">
        <v>0</v>
      </c>
      <c r="M86" s="75"/>
      <c r="N86" s="153">
        <v>0</v>
      </c>
      <c r="O86" s="76"/>
      <c r="P86" s="154">
        <v>0</v>
      </c>
      <c r="Q86" s="76"/>
      <c r="R86" s="155">
        <f t="shared" si="52"/>
        <v>0</v>
      </c>
      <c r="S86" s="67">
        <f t="shared" si="52"/>
        <v>0</v>
      </c>
      <c r="T86" s="155">
        <f t="shared" si="51"/>
        <v>0</v>
      </c>
    </row>
    <row r="87" spans="1:21" outlineLevel="1" x14ac:dyDescent="0.2">
      <c r="A87" s="84"/>
      <c r="B87" s="84"/>
      <c r="C87" s="167" t="s">
        <v>85</v>
      </c>
      <c r="D87" s="134"/>
      <c r="E87" s="134"/>
      <c r="F87" s="166"/>
      <c r="G87" s="134"/>
      <c r="H87" s="153">
        <v>0</v>
      </c>
      <c r="I87" s="75"/>
      <c r="J87" s="153">
        <v>0</v>
      </c>
      <c r="K87" s="75"/>
      <c r="L87" s="153">
        <v>0</v>
      </c>
      <c r="M87" s="75"/>
      <c r="N87" s="153">
        <v>0</v>
      </c>
      <c r="O87" s="76"/>
      <c r="P87" s="154">
        <v>0</v>
      </c>
      <c r="Q87" s="76"/>
      <c r="R87" s="155">
        <f t="shared" si="52"/>
        <v>0</v>
      </c>
      <c r="S87" s="67">
        <f t="shared" si="52"/>
        <v>0</v>
      </c>
      <c r="T87" s="155">
        <f t="shared" si="51"/>
        <v>0</v>
      </c>
    </row>
    <row r="88" spans="1:21" outlineLevel="1" x14ac:dyDescent="0.2">
      <c r="A88" s="84"/>
      <c r="B88" s="84">
        <v>6</v>
      </c>
      <c r="C88" s="151" t="s">
        <v>86</v>
      </c>
      <c r="D88" s="134"/>
      <c r="E88" s="261" t="s">
        <v>80</v>
      </c>
      <c r="F88" s="135"/>
      <c r="G88" s="134"/>
      <c r="H88" s="153">
        <v>0</v>
      </c>
      <c r="I88" s="75"/>
      <c r="J88" s="153">
        <v>0</v>
      </c>
      <c r="K88" s="75"/>
      <c r="L88" s="153">
        <v>0</v>
      </c>
      <c r="M88" s="75"/>
      <c r="N88" s="153">
        <v>0</v>
      </c>
      <c r="O88" s="76"/>
      <c r="P88" s="154">
        <v>0</v>
      </c>
      <c r="Q88" s="76"/>
      <c r="R88" s="155">
        <f t="shared" si="52"/>
        <v>0</v>
      </c>
      <c r="S88" s="67">
        <f t="shared" si="52"/>
        <v>0</v>
      </c>
      <c r="T88" s="155">
        <f t="shared" si="51"/>
        <v>0</v>
      </c>
    </row>
    <row r="89" spans="1:21" outlineLevel="1" x14ac:dyDescent="0.2">
      <c r="A89" s="84"/>
      <c r="B89" s="84"/>
      <c r="C89" s="167" t="s">
        <v>85</v>
      </c>
      <c r="D89" s="134"/>
      <c r="E89" s="134"/>
      <c r="F89" s="166"/>
      <c r="G89" s="134"/>
      <c r="H89" s="153">
        <v>0</v>
      </c>
      <c r="I89" s="75"/>
      <c r="J89" s="153">
        <v>0</v>
      </c>
      <c r="K89" s="75"/>
      <c r="L89" s="153">
        <v>0</v>
      </c>
      <c r="M89" s="75"/>
      <c r="N89" s="153">
        <v>0</v>
      </c>
      <c r="O89" s="76"/>
      <c r="P89" s="154">
        <v>0</v>
      </c>
      <c r="Q89" s="76"/>
      <c r="R89" s="155">
        <f t="shared" si="52"/>
        <v>0</v>
      </c>
      <c r="S89" s="67">
        <f t="shared" si="52"/>
        <v>0</v>
      </c>
      <c r="T89" s="155">
        <f t="shared" si="51"/>
        <v>0</v>
      </c>
    </row>
    <row r="90" spans="1:21" x14ac:dyDescent="0.2">
      <c r="A90" s="84"/>
      <c r="B90" s="84">
        <v>7</v>
      </c>
      <c r="C90" s="157" t="s">
        <v>161</v>
      </c>
      <c r="E90" s="262" t="s">
        <v>81</v>
      </c>
      <c r="F90" s="168"/>
      <c r="G90" s="169"/>
      <c r="H90" s="155">
        <f>Tuition!K6</f>
        <v>0</v>
      </c>
      <c r="I90" s="75"/>
      <c r="J90" s="155">
        <f>Tuition!M6</f>
        <v>0</v>
      </c>
      <c r="K90" s="75"/>
      <c r="L90" s="155">
        <f>Tuition!O6</f>
        <v>0</v>
      </c>
      <c r="M90" s="75"/>
      <c r="N90" s="155">
        <f>Tuition!Q6</f>
        <v>0</v>
      </c>
      <c r="O90" s="76"/>
      <c r="P90" s="171">
        <f>Tuition!S6</f>
        <v>0</v>
      </c>
      <c r="Q90" s="76"/>
      <c r="R90" s="155">
        <f t="shared" si="52"/>
        <v>0</v>
      </c>
      <c r="S90" s="67">
        <f t="shared" si="52"/>
        <v>0</v>
      </c>
      <c r="T90" s="155">
        <f t="shared" si="51"/>
        <v>0</v>
      </c>
    </row>
    <row r="91" spans="1:21" x14ac:dyDescent="0.2">
      <c r="A91" s="84"/>
      <c r="B91" s="84">
        <v>8</v>
      </c>
      <c r="C91" s="157" t="s">
        <v>159</v>
      </c>
      <c r="E91" s="262" t="s">
        <v>81</v>
      </c>
      <c r="F91" s="168"/>
      <c r="G91" s="169"/>
      <c r="H91" s="155">
        <f>Tuition!K26</f>
        <v>0</v>
      </c>
      <c r="I91" s="75"/>
      <c r="J91" s="155">
        <f>Tuition!M26</f>
        <v>0</v>
      </c>
      <c r="K91" s="75"/>
      <c r="L91" s="155">
        <f>Tuition!O26</f>
        <v>0</v>
      </c>
      <c r="M91" s="75"/>
      <c r="N91" s="155">
        <f>Tuition!Q26</f>
        <v>0</v>
      </c>
      <c r="O91" s="76"/>
      <c r="P91" s="171">
        <f>Tuition!S26</f>
        <v>0</v>
      </c>
      <c r="Q91" s="76"/>
      <c r="R91" s="155">
        <f t="shared" si="52"/>
        <v>0</v>
      </c>
      <c r="S91" s="67">
        <f t="shared" si="52"/>
        <v>0</v>
      </c>
      <c r="T91" s="155">
        <f t="shared" si="51"/>
        <v>0</v>
      </c>
    </row>
    <row r="92" spans="1:21" s="206" customFormat="1" x14ac:dyDescent="0.2">
      <c r="A92" s="84"/>
      <c r="B92" s="84">
        <v>8</v>
      </c>
      <c r="C92" s="157" t="s">
        <v>160</v>
      </c>
      <c r="E92" s="262" t="s">
        <v>81</v>
      </c>
      <c r="F92" s="168"/>
      <c r="G92" s="169"/>
      <c r="H92" s="155">
        <f>Tuition!K46</f>
        <v>0</v>
      </c>
      <c r="I92" s="75"/>
      <c r="J92" s="155">
        <f>Tuition!M46</f>
        <v>0</v>
      </c>
      <c r="K92" s="75"/>
      <c r="L92" s="155">
        <f>Tuition!O46</f>
        <v>0</v>
      </c>
      <c r="M92" s="75"/>
      <c r="N92" s="155">
        <f>Tuition!Q46</f>
        <v>0</v>
      </c>
      <c r="O92" s="76"/>
      <c r="P92" s="171">
        <f>Tuition!S46</f>
        <v>0</v>
      </c>
      <c r="Q92" s="76"/>
      <c r="R92" s="155">
        <f>SUM(H92+J92+L92+N92+P92)</f>
        <v>0</v>
      </c>
      <c r="S92" s="67">
        <f>SUM(I92+K92+M92+O92+Q92)</f>
        <v>0</v>
      </c>
      <c r="T92" s="155">
        <f>SUM(R92+S92)</f>
        <v>0</v>
      </c>
      <c r="U92" s="1"/>
    </row>
    <row r="93" spans="1:21" s="206" customFormat="1" x14ac:dyDescent="0.2">
      <c r="A93" s="84"/>
      <c r="B93" s="84"/>
      <c r="C93" s="157" t="s">
        <v>177</v>
      </c>
      <c r="E93" s="262" t="s">
        <v>81</v>
      </c>
      <c r="F93" s="168"/>
      <c r="G93" s="234"/>
      <c r="H93" s="155">
        <f>Tuition!K67</f>
        <v>0</v>
      </c>
      <c r="I93" s="75"/>
      <c r="J93" s="155">
        <f>Tuition!M67</f>
        <v>0</v>
      </c>
      <c r="K93" s="75"/>
      <c r="L93" s="155">
        <f>Tuition!O67</f>
        <v>0</v>
      </c>
      <c r="M93" s="75"/>
      <c r="N93" s="155">
        <f>Tuition!Q67</f>
        <v>0</v>
      </c>
      <c r="O93" s="76"/>
      <c r="P93" s="171">
        <f>Tuition!S67</f>
        <v>0</v>
      </c>
      <c r="Q93" s="76"/>
      <c r="R93" s="155">
        <f>H93+J93+L93+N93+P93</f>
        <v>0</v>
      </c>
      <c r="S93" s="67">
        <f>I93+K93+M93+O93+Q93</f>
        <v>0</v>
      </c>
      <c r="T93" s="155">
        <f>S93+R93</f>
        <v>0</v>
      </c>
      <c r="U93" s="1"/>
    </row>
    <row r="94" spans="1:21" x14ac:dyDescent="0.2">
      <c r="A94" s="84"/>
      <c r="B94" s="84">
        <v>9</v>
      </c>
      <c r="C94" s="151" t="s">
        <v>79</v>
      </c>
      <c r="D94" s="134"/>
      <c r="E94" s="134"/>
      <c r="F94" s="134"/>
      <c r="G94" s="170"/>
      <c r="H94" s="153">
        <v>0</v>
      </c>
      <c r="I94" s="75"/>
      <c r="J94" s="153">
        <v>0</v>
      </c>
      <c r="K94" s="75"/>
      <c r="L94" s="153">
        <v>0</v>
      </c>
      <c r="M94" s="75"/>
      <c r="N94" s="153">
        <v>0</v>
      </c>
      <c r="O94" s="76"/>
      <c r="P94" s="154">
        <v>0</v>
      </c>
      <c r="Q94" s="76"/>
      <c r="R94" s="155">
        <f t="shared" si="52"/>
        <v>0</v>
      </c>
      <c r="S94" s="67">
        <f t="shared" si="52"/>
        <v>0</v>
      </c>
      <c r="T94" s="155">
        <f t="shared" si="51"/>
        <v>0</v>
      </c>
      <c r="U94" s="3"/>
    </row>
    <row r="95" spans="1:21" x14ac:dyDescent="0.2">
      <c r="A95" s="84"/>
      <c r="B95" s="84">
        <v>10</v>
      </c>
      <c r="C95" s="151" t="s">
        <v>79</v>
      </c>
      <c r="D95" s="134"/>
      <c r="E95" s="134"/>
      <c r="F95" s="134"/>
      <c r="G95" s="170"/>
      <c r="H95" s="161">
        <v>0</v>
      </c>
      <c r="I95" s="124"/>
      <c r="J95" s="161">
        <v>0</v>
      </c>
      <c r="K95" s="124"/>
      <c r="L95" s="161">
        <v>0</v>
      </c>
      <c r="M95" s="75"/>
      <c r="N95" s="153">
        <v>0</v>
      </c>
      <c r="O95" s="76"/>
      <c r="P95" s="154">
        <v>0</v>
      </c>
      <c r="Q95" s="76"/>
      <c r="R95" s="155">
        <f t="shared" si="52"/>
        <v>0</v>
      </c>
      <c r="S95" s="67">
        <f t="shared" si="52"/>
        <v>0</v>
      </c>
      <c r="T95" s="155">
        <f t="shared" si="51"/>
        <v>0</v>
      </c>
      <c r="U95" s="3"/>
    </row>
    <row r="96" spans="1:21" s="7" customFormat="1" x14ac:dyDescent="0.2">
      <c r="A96" s="103"/>
      <c r="B96" s="103"/>
      <c r="C96" s="125"/>
      <c r="D96" s="103"/>
      <c r="E96" s="103"/>
      <c r="F96" s="103"/>
      <c r="G96" s="129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73"/>
      <c r="S96" s="73"/>
      <c r="T96" s="73"/>
      <c r="U96" s="74"/>
    </row>
    <row r="97" spans="1:21" ht="15.75" x14ac:dyDescent="0.25">
      <c r="A97" s="84"/>
      <c r="B97" s="84"/>
      <c r="C97" s="114" t="s">
        <v>35</v>
      </c>
      <c r="D97" s="114"/>
      <c r="E97" s="114"/>
      <c r="F97" s="130"/>
      <c r="G97" s="131"/>
      <c r="H97" s="177">
        <f t="shared" ref="H97:Q97" si="53">H63+H65+H69+H73+H79</f>
        <v>0</v>
      </c>
      <c r="I97" s="98">
        <f t="shared" si="53"/>
        <v>0</v>
      </c>
      <c r="J97" s="177">
        <f t="shared" si="53"/>
        <v>0</v>
      </c>
      <c r="K97" s="98">
        <f t="shared" si="53"/>
        <v>0</v>
      </c>
      <c r="L97" s="177">
        <f t="shared" si="53"/>
        <v>0</v>
      </c>
      <c r="M97" s="98">
        <f t="shared" si="53"/>
        <v>0</v>
      </c>
      <c r="N97" s="177">
        <f t="shared" si="53"/>
        <v>0</v>
      </c>
      <c r="O97" s="98">
        <f t="shared" si="53"/>
        <v>0</v>
      </c>
      <c r="P97" s="177">
        <f t="shared" si="53"/>
        <v>0</v>
      </c>
      <c r="Q97" s="172">
        <f t="shared" si="53"/>
        <v>0</v>
      </c>
      <c r="R97" s="180">
        <f>SUM(H97+J97+L97+N97+P97)</f>
        <v>0</v>
      </c>
      <c r="S97" s="65">
        <f>SUM(I97+K97+M97+O97+Q97)</f>
        <v>0</v>
      </c>
      <c r="T97" s="181">
        <f>SUM(R97+S97)</f>
        <v>0</v>
      </c>
      <c r="U97" s="3"/>
    </row>
    <row r="98" spans="1:21" s="7" customFormat="1" x14ac:dyDescent="0.2">
      <c r="A98" s="103"/>
      <c r="B98" s="103"/>
      <c r="C98" s="125"/>
      <c r="D98" s="103"/>
      <c r="E98" s="103"/>
      <c r="F98" s="103"/>
      <c r="G98" s="103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73"/>
      <c r="S98" s="73"/>
      <c r="T98" s="73"/>
      <c r="U98" s="6"/>
    </row>
    <row r="99" spans="1:21" ht="15.75" x14ac:dyDescent="0.25">
      <c r="A99" s="84"/>
      <c r="B99" s="84"/>
      <c r="C99" s="114" t="s">
        <v>43</v>
      </c>
      <c r="D99" s="114"/>
      <c r="E99" s="114"/>
      <c r="F99" s="132"/>
      <c r="G99" s="109"/>
      <c r="H99" s="177">
        <f>(H97-H65-H87-H89-H90-H91-H92-H93-H73-H85)</f>
        <v>0</v>
      </c>
      <c r="I99" s="98">
        <f>(I97-I65-I87-I89-I90-I91-I92-I93-I73-I85)</f>
        <v>0</v>
      </c>
      <c r="J99" s="177">
        <f t="shared" ref="J99:Q99" si="54">(J97-J65-J87-J89-J90-J91-J92-J93-J73-J85)</f>
        <v>0</v>
      </c>
      <c r="K99" s="98">
        <f t="shared" si="54"/>
        <v>0</v>
      </c>
      <c r="L99" s="177">
        <f t="shared" si="54"/>
        <v>0</v>
      </c>
      <c r="M99" s="98">
        <f t="shared" si="54"/>
        <v>0</v>
      </c>
      <c r="N99" s="177">
        <f t="shared" si="54"/>
        <v>0</v>
      </c>
      <c r="O99" s="98">
        <f t="shared" si="54"/>
        <v>0</v>
      </c>
      <c r="P99" s="177">
        <f t="shared" si="54"/>
        <v>0</v>
      </c>
      <c r="Q99" s="98">
        <f t="shared" si="54"/>
        <v>0</v>
      </c>
      <c r="R99" s="180">
        <f>SUM(H99+J99+L99+N99+P99)</f>
        <v>0</v>
      </c>
      <c r="S99" s="65">
        <f>SUM(I99+K99+M99+O99+Q99)</f>
        <v>0</v>
      </c>
      <c r="T99" s="181">
        <f>SUM(R99+S99)</f>
        <v>0</v>
      </c>
    </row>
    <row r="100" spans="1:21" s="7" customFormat="1" x14ac:dyDescent="0.2">
      <c r="A100" s="103"/>
      <c r="B100" s="103"/>
      <c r="C100" s="157" t="s">
        <v>36</v>
      </c>
      <c r="D100" s="157"/>
      <c r="E100" s="157"/>
      <c r="F100" s="157"/>
      <c r="G100" s="134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73"/>
      <c r="S100" s="73"/>
      <c r="T100" s="73"/>
      <c r="U100" s="6"/>
    </row>
    <row r="101" spans="1:21" s="7" customFormat="1" ht="15" x14ac:dyDescent="0.2">
      <c r="A101" s="103"/>
      <c r="B101" s="103"/>
      <c r="C101" s="225"/>
      <c r="D101" s="104"/>
      <c r="E101" s="104"/>
      <c r="F101" s="104"/>
      <c r="G101" s="103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73"/>
      <c r="S101" s="73"/>
      <c r="T101" s="73"/>
      <c r="U101" s="6"/>
    </row>
    <row r="102" spans="1:21" ht="15.75" x14ac:dyDescent="0.25">
      <c r="A102" s="93" t="s">
        <v>37</v>
      </c>
      <c r="B102" s="94"/>
      <c r="C102" s="95" t="s">
        <v>38</v>
      </c>
      <c r="D102" s="89"/>
      <c r="E102" s="89"/>
      <c r="F102" s="89"/>
      <c r="G102" s="89"/>
      <c r="H102" s="178">
        <f>SUM(H103:H103)</f>
        <v>0</v>
      </c>
      <c r="I102" s="97">
        <f t="shared" ref="I102:Q102" si="55">SUM(I103:I103)</f>
        <v>0</v>
      </c>
      <c r="J102" s="178">
        <f t="shared" si="55"/>
        <v>0</v>
      </c>
      <c r="K102" s="97">
        <f t="shared" si="55"/>
        <v>0</v>
      </c>
      <c r="L102" s="178">
        <f t="shared" si="55"/>
        <v>0</v>
      </c>
      <c r="M102" s="97">
        <f t="shared" si="55"/>
        <v>0</v>
      </c>
      <c r="N102" s="178">
        <f t="shared" si="55"/>
        <v>0</v>
      </c>
      <c r="O102" s="97">
        <f t="shared" si="55"/>
        <v>0</v>
      </c>
      <c r="P102" s="177">
        <f t="shared" si="55"/>
        <v>0</v>
      </c>
      <c r="Q102" s="97">
        <f t="shared" si="55"/>
        <v>0</v>
      </c>
      <c r="R102" s="179">
        <f>SUM(H102+J102+L102+N102+P102)</f>
        <v>0</v>
      </c>
      <c r="S102" s="65">
        <f>SUM(I102+K102+M102+O102+Q102)</f>
        <v>0</v>
      </c>
      <c r="T102" s="179">
        <f>SUM(R102+S102)</f>
        <v>0</v>
      </c>
    </row>
    <row r="103" spans="1:21" s="7" customFormat="1" ht="15.75" x14ac:dyDescent="0.25">
      <c r="A103" s="133"/>
      <c r="B103" s="103"/>
      <c r="C103" s="151" t="s">
        <v>39</v>
      </c>
      <c r="D103" s="158"/>
      <c r="E103" s="264" t="s">
        <v>40</v>
      </c>
      <c r="F103" s="269"/>
      <c r="G103" s="269"/>
      <c r="H103" s="153">
        <f>ROUND(IF(H10=A126,C126,IF(H10=A127,C127,IF(H10=A128,C128,IF(H10=A129,C129,IF(H10=A130,C130,IF(H10=A131,C131,IF(H10=A132,C132)))))))*(IF(H10=A126,H97,H99)),0)</f>
        <v>0</v>
      </c>
      <c r="I103" s="75">
        <f>ROUND(IF(H10=A126,C126,IF(H10=A127,C127,IF(H10=A128,C128,IF(H10=A129,C129,IF(H10=A130,C130,IF(H10=A131,C131,IF(H10=A132,C132)))))))*(IF(H10=A126,I97,I99)),0)</f>
        <v>0</v>
      </c>
      <c r="J103" s="153">
        <f>ROUND(IF(J10=A126,C126,IF(J10=A127,C127,IF(J10=A128,C128,IF(J10=A129,C129,IF(J10=A130,C130,IF(J10=A131,C131,IF(J10=A132,C132,IF(J10=A133,C133,IF(J10=A134,C134,IF(J10=A135,C135,IF(J10=A136,C136)))))))))))*(IF(J10=A126,J97,J99)),0)</f>
        <v>0</v>
      </c>
      <c r="K103" s="75">
        <f>ROUND(IF(J10=A126,C126,IF(J10=A127,C127,IF(J10=A128,C128,IF(J10=A129,C129,IF(J10=A130,C130,IF(J10=A131,C131,IF(J10=A132,C132,IF(J10=A133,C133,IF(J10=A134,C134,IF(J10=A135,C135,IF(J10=A136,C136)))))))))))*(IF(J10=A126,K97,K99)),0)</f>
        <v>0</v>
      </c>
      <c r="L103" s="153">
        <f>ROUND(IF(L10=A126,C126,IF(L10=A127,C127,IF(L10=A128,C128,IF(L10=A129,C129,IF(L10=A130,C130,IF(L10=A131,C131,IF(L10=A132,C132,IF(L10=A133,C133,IF(L10=A134,C134,IF(L10=A135,C135,IF(L10=A136,C136)))))))))))*(IF(L10=A126,L97,L99)),0)</f>
        <v>0</v>
      </c>
      <c r="M103" s="75">
        <f>ROUND(IF(L10=A126,C126,IF(L10=A127,C127,IF(L10=A128,C128,IF(L10=A129,C129,IF(L10=A130,C130,IF(L10=A131,C131,IF(L10=A132,C132,IF(L10=A133,C133,IF(L10=A134,C134,IF(L10=A135,C135,IF(L10=A136,C136)))))))))))*(IF(L10=A126,M97,M99)),0)</f>
        <v>0</v>
      </c>
      <c r="N103" s="153">
        <f>ROUND(IF(N10=A126,C126,IF(N10=A127,C127,IF(N10=A128,C128,IF(N10=A129,C129,IF(N10=A130,C130,IF(N10=A131,C131,IF(N10=A132,C132,IF(N10=A133,C133,IF(N10=A134,C134,IF(N10=A135,C135,IF(N10=A136,C136)))))))))))*(IF(N10=A126,N97,N99)),0)</f>
        <v>0</v>
      </c>
      <c r="O103" s="75">
        <f>ROUND(IF(N10=A126,C126,IF(N10=A127,C127,IF(N10=A128,C128,IF(N10=A129,C129,IF(N10=A130,C130,IF(N10=A131,C131,IF(N10=A132,C132,IF(N10=A133,C133,IF(N10=A134,C134,IF(N10=A135,C135,IF(N10=A136,C136)))))))))))*(IF(N10=A126,O97,O99)),0)</f>
        <v>0</v>
      </c>
      <c r="P103" s="153">
        <f>ROUND(IF(P10=A126,C126,IF(P10=A127,C127,IF(P10=A128,C128,IF(P10=A129,C129,IF(P10=A130,C130,IF(P10=A131,C131,IF(P10=A132,C132,IF(P10=A133,C133,IF(P10=A134,C134,IF(P10=A135,C135,IF(P10=A136,C136)))))))))))*(IF(P10=A126,P97,P99)),0)</f>
        <v>0</v>
      </c>
      <c r="Q103" s="75">
        <f>ROUND(IF(P10=A126,C126,IF(P10=A127,C127,IF(P10=A128,C128,IF(P10=A129,C129,IF(P10=A130,C130,IF(P10=A131,C131,IF(P10=A132,C132,IF(P10=A133,C133,IF(P10=A134,C134,IF(P10=A135,C135,IF(P10=A136,C136)))))))))))*(IF(P10=A126,Q97,Q99)),0)</f>
        <v>0</v>
      </c>
      <c r="R103" s="155">
        <f>SUM(H103+J103+L103+N103+P103)</f>
        <v>0</v>
      </c>
      <c r="S103" s="67">
        <f>SUM(I103+K103+M103+O103+Q103)</f>
        <v>0</v>
      </c>
      <c r="T103" s="155">
        <f>SUM(R103+S103)</f>
        <v>0</v>
      </c>
      <c r="U103" s="6"/>
    </row>
    <row r="104" spans="1:21" s="7" customFormat="1" ht="15.75" x14ac:dyDescent="0.25">
      <c r="A104" s="133"/>
      <c r="B104" s="103"/>
      <c r="C104" s="263" t="s">
        <v>198</v>
      </c>
      <c r="D104" s="119"/>
      <c r="E104" s="119"/>
      <c r="F104" s="119"/>
      <c r="G104" s="119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73"/>
      <c r="S104" s="73"/>
      <c r="T104" s="73"/>
      <c r="U104" s="6"/>
    </row>
    <row r="105" spans="1:21" s="7" customFormat="1" ht="15.75" x14ac:dyDescent="0.25">
      <c r="A105" s="133"/>
      <c r="B105" s="103"/>
      <c r="C105" s="226"/>
      <c r="D105" s="119"/>
      <c r="E105" s="119"/>
      <c r="F105" s="119"/>
      <c r="G105" s="119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73"/>
      <c r="S105" s="73"/>
      <c r="T105" s="73"/>
      <c r="U105" s="6"/>
    </row>
    <row r="106" spans="1:21" s="7" customFormat="1" ht="15" x14ac:dyDescent="0.2">
      <c r="A106" s="103"/>
      <c r="B106" s="103"/>
      <c r="C106" s="103"/>
      <c r="D106" s="104"/>
      <c r="E106" s="104"/>
      <c r="F106" s="104"/>
      <c r="G106" s="104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73"/>
      <c r="S106" s="73"/>
      <c r="T106" s="73"/>
      <c r="U106" s="6"/>
    </row>
    <row r="107" spans="1:21" ht="15.75" x14ac:dyDescent="0.25">
      <c r="A107" s="93" t="s">
        <v>41</v>
      </c>
      <c r="B107" s="94"/>
      <c r="C107" s="114" t="s">
        <v>99</v>
      </c>
      <c r="D107" s="89"/>
      <c r="E107" s="89"/>
      <c r="F107" s="89"/>
      <c r="G107" s="89"/>
      <c r="H107" s="178">
        <f t="shared" ref="H107:Q107" si="56">H97+H102</f>
        <v>0</v>
      </c>
      <c r="I107" s="97">
        <f t="shared" si="56"/>
        <v>0</v>
      </c>
      <c r="J107" s="178">
        <f t="shared" si="56"/>
        <v>0</v>
      </c>
      <c r="K107" s="97">
        <f t="shared" si="56"/>
        <v>0</v>
      </c>
      <c r="L107" s="178">
        <f t="shared" si="56"/>
        <v>0</v>
      </c>
      <c r="M107" s="97">
        <f t="shared" si="56"/>
        <v>0</v>
      </c>
      <c r="N107" s="178">
        <f t="shared" si="56"/>
        <v>0</v>
      </c>
      <c r="O107" s="97">
        <f t="shared" si="56"/>
        <v>0</v>
      </c>
      <c r="P107" s="178">
        <f t="shared" si="56"/>
        <v>0</v>
      </c>
      <c r="Q107" s="97">
        <f t="shared" si="56"/>
        <v>0</v>
      </c>
      <c r="R107" s="179">
        <f>SUM(H107+J107+L107+N107+P107)</f>
        <v>0</v>
      </c>
      <c r="S107" s="65">
        <f>SUM(I107+K107+M107+O107+Q107)</f>
        <v>0</v>
      </c>
      <c r="T107" s="179">
        <f>SUM(R107+S107)</f>
        <v>0</v>
      </c>
      <c r="U107" s="3"/>
    </row>
    <row r="108" spans="1:21" x14ac:dyDescent="0.2">
      <c r="A108" s="176"/>
      <c r="B108" s="176"/>
      <c r="C108" s="176"/>
      <c r="D108" s="104"/>
      <c r="E108" s="104"/>
      <c r="F108" s="104"/>
      <c r="G108" s="104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</row>
    <row r="110" spans="1:21" x14ac:dyDescent="0.2"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</row>
    <row r="111" spans="1:21" x14ac:dyDescent="0.2">
      <c r="C111" s="138" t="s">
        <v>82</v>
      </c>
      <c r="H111" s="141" t="s">
        <v>100</v>
      </c>
      <c r="I111" s="138"/>
      <c r="J111" s="142"/>
      <c r="K111" s="142"/>
      <c r="L111" s="142"/>
      <c r="M111" s="143"/>
      <c r="N111" s="143"/>
      <c r="O111" s="143"/>
      <c r="U111"/>
    </row>
    <row r="112" spans="1:21" x14ac:dyDescent="0.2">
      <c r="C112" s="137" t="s">
        <v>74</v>
      </c>
      <c r="D112" s="144">
        <v>0.27500000000000002</v>
      </c>
      <c r="E112" s="144"/>
      <c r="H112" s="143"/>
      <c r="I112" s="143"/>
      <c r="J112" s="143"/>
      <c r="K112" s="143"/>
      <c r="L112" s="143"/>
      <c r="M112" s="143"/>
      <c r="N112" s="143"/>
      <c r="O112" s="143"/>
      <c r="U112"/>
    </row>
    <row r="113" spans="1:21" x14ac:dyDescent="0.2">
      <c r="C113" s="137" t="s">
        <v>20</v>
      </c>
      <c r="D113" s="144">
        <v>9.8000000000000004E-2</v>
      </c>
      <c r="E113" s="144"/>
      <c r="H113" s="256">
        <v>0.52</v>
      </c>
      <c r="I113" s="246" t="s">
        <v>182</v>
      </c>
      <c r="J113" s="247"/>
      <c r="K113" s="248"/>
      <c r="L113" s="145" t="s">
        <v>199</v>
      </c>
      <c r="M113" s="146"/>
      <c r="N113" s="143"/>
      <c r="U113"/>
    </row>
    <row r="114" spans="1:21" x14ac:dyDescent="0.2">
      <c r="C114" s="137" t="s">
        <v>24</v>
      </c>
      <c r="D114" s="144">
        <v>0.32900000000000001</v>
      </c>
      <c r="E114" s="144"/>
      <c r="H114" s="257">
        <v>0.53</v>
      </c>
      <c r="I114" s="249" t="s">
        <v>183</v>
      </c>
      <c r="J114" s="249"/>
      <c r="K114" s="250"/>
      <c r="L114" s="145" t="s">
        <v>200</v>
      </c>
      <c r="M114" s="146"/>
      <c r="N114" s="143"/>
      <c r="U114"/>
    </row>
    <row r="115" spans="1:21" x14ac:dyDescent="0.2">
      <c r="C115" s="137" t="s">
        <v>75</v>
      </c>
      <c r="D115" s="144">
        <v>0.34499999999999997</v>
      </c>
      <c r="E115" s="144"/>
      <c r="H115" s="258">
        <v>0.53</v>
      </c>
      <c r="I115" s="251" t="s">
        <v>101</v>
      </c>
      <c r="J115" s="249"/>
      <c r="K115" s="252"/>
      <c r="L115" s="145"/>
      <c r="M115" s="146"/>
      <c r="N115" s="143"/>
      <c r="U115"/>
    </row>
    <row r="116" spans="1:21" x14ac:dyDescent="0.2">
      <c r="C116" s="137" t="s">
        <v>25</v>
      </c>
      <c r="D116" s="147">
        <v>0.45800000000000002</v>
      </c>
      <c r="E116" s="147"/>
      <c r="H116" s="258">
        <v>0.33</v>
      </c>
      <c r="I116" s="251" t="s">
        <v>102</v>
      </c>
      <c r="J116" s="249"/>
      <c r="K116" s="252"/>
      <c r="L116" s="145"/>
      <c r="M116" s="146"/>
      <c r="N116" s="143"/>
      <c r="U116"/>
    </row>
    <row r="117" spans="1:21" x14ac:dyDescent="0.2">
      <c r="C117" s="137" t="s">
        <v>76</v>
      </c>
      <c r="D117" s="144">
        <v>6.0000000000000001E-3</v>
      </c>
      <c r="E117" s="144"/>
      <c r="H117" s="259">
        <v>0.26</v>
      </c>
      <c r="I117" s="253" t="s">
        <v>103</v>
      </c>
      <c r="J117" s="254"/>
      <c r="K117" s="255"/>
      <c r="L117" s="260" t="s">
        <v>201</v>
      </c>
      <c r="U117"/>
    </row>
    <row r="118" spans="1:21" x14ac:dyDescent="0.2">
      <c r="C118" s="137" t="s">
        <v>77</v>
      </c>
      <c r="D118" s="147">
        <v>0.17100000000000001</v>
      </c>
      <c r="E118" s="147"/>
      <c r="H118" s="139"/>
      <c r="I118" s="139"/>
      <c r="U118"/>
    </row>
    <row r="119" spans="1:21" x14ac:dyDescent="0.2">
      <c r="H119" s="139"/>
      <c r="I119" s="139"/>
      <c r="U119"/>
    </row>
    <row r="120" spans="1:21" x14ac:dyDescent="0.2">
      <c r="C120" s="148" t="s">
        <v>88</v>
      </c>
      <c r="H120" s="139"/>
      <c r="I120" s="139"/>
      <c r="U120"/>
    </row>
    <row r="121" spans="1:21" x14ac:dyDescent="0.2">
      <c r="C121" s="230" t="s">
        <v>172</v>
      </c>
      <c r="H121" s="139"/>
      <c r="I121" s="139"/>
      <c r="U121"/>
    </row>
    <row r="122" spans="1:21" x14ac:dyDescent="0.2">
      <c r="C122" s="149" t="s">
        <v>173</v>
      </c>
      <c r="H122" s="139"/>
      <c r="I122" s="139"/>
      <c r="U122"/>
    </row>
    <row r="123" spans="1:21" x14ac:dyDescent="0.2">
      <c r="H123" s="139"/>
      <c r="I123" s="139"/>
      <c r="U123"/>
    </row>
    <row r="124" spans="1:21" hidden="1" x14ac:dyDescent="0.2">
      <c r="H124" s="139"/>
      <c r="I124" s="139"/>
      <c r="U124"/>
    </row>
    <row r="125" spans="1:21" hidden="1" x14ac:dyDescent="0.2">
      <c r="A125" s="239" t="s">
        <v>190</v>
      </c>
      <c r="B125" s="242"/>
      <c r="C125" s="237" t="s">
        <v>191</v>
      </c>
    </row>
    <row r="126" spans="1:21" s="206" customFormat="1" hidden="1" x14ac:dyDescent="0.2">
      <c r="A126" s="239" t="s">
        <v>197</v>
      </c>
      <c r="B126" s="242"/>
      <c r="C126" s="245">
        <f>H3</f>
        <v>0</v>
      </c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"/>
    </row>
    <row r="127" spans="1:21" hidden="1" x14ac:dyDescent="0.2">
      <c r="A127" s="240" t="s">
        <v>184</v>
      </c>
      <c r="B127" s="242"/>
      <c r="C127" s="238">
        <v>0.52</v>
      </c>
    </row>
    <row r="128" spans="1:21" hidden="1" x14ac:dyDescent="0.2">
      <c r="A128" s="240" t="s">
        <v>185</v>
      </c>
      <c r="B128" s="242"/>
      <c r="C128" s="238">
        <v>0.52</v>
      </c>
    </row>
    <row r="129" spans="1:3" hidden="1" x14ac:dyDescent="0.2">
      <c r="A129" s="240" t="s">
        <v>186</v>
      </c>
      <c r="B129" s="242"/>
      <c r="C129" s="238">
        <v>0.53</v>
      </c>
    </row>
    <row r="130" spans="1:3" hidden="1" x14ac:dyDescent="0.2">
      <c r="A130" s="240" t="s">
        <v>187</v>
      </c>
      <c r="B130" s="242"/>
      <c r="C130" s="238">
        <v>0.53</v>
      </c>
    </row>
    <row r="131" spans="1:3" hidden="1" x14ac:dyDescent="0.2">
      <c r="A131" s="240" t="s">
        <v>188</v>
      </c>
      <c r="B131" s="242"/>
      <c r="C131" s="238">
        <v>0.53</v>
      </c>
    </row>
    <row r="132" spans="1:3" hidden="1" x14ac:dyDescent="0.2">
      <c r="A132" s="241" t="s">
        <v>189</v>
      </c>
      <c r="B132" s="242"/>
      <c r="C132" s="238">
        <v>0.53</v>
      </c>
    </row>
    <row r="133" spans="1:3" hidden="1" x14ac:dyDescent="0.2">
      <c r="A133" s="241" t="s">
        <v>192</v>
      </c>
      <c r="B133" s="243"/>
      <c r="C133" s="238">
        <v>0.53</v>
      </c>
    </row>
    <row r="134" spans="1:3" hidden="1" x14ac:dyDescent="0.2">
      <c r="A134" s="241" t="s">
        <v>193</v>
      </c>
      <c r="B134" s="243"/>
      <c r="C134" s="238">
        <v>0.53</v>
      </c>
    </row>
    <row r="135" spans="1:3" hidden="1" x14ac:dyDescent="0.2">
      <c r="A135" s="240" t="s">
        <v>194</v>
      </c>
      <c r="B135" s="243"/>
      <c r="C135" s="238">
        <v>0.53</v>
      </c>
    </row>
    <row r="136" spans="1:3" hidden="1" x14ac:dyDescent="0.2">
      <c r="A136" s="241" t="s">
        <v>196</v>
      </c>
      <c r="B136" s="243"/>
      <c r="C136" s="238">
        <v>0.53</v>
      </c>
    </row>
    <row r="137" spans="1:3" hidden="1" x14ac:dyDescent="0.2"/>
  </sheetData>
  <mergeCells count="16">
    <mergeCell ref="D76:G76"/>
    <mergeCell ref="S9:S11"/>
    <mergeCell ref="T9:T11"/>
    <mergeCell ref="E103:G103"/>
    <mergeCell ref="S1:T1"/>
    <mergeCell ref="H9:I9"/>
    <mergeCell ref="J9:K9"/>
    <mergeCell ref="L9:M9"/>
    <mergeCell ref="N9:O9"/>
    <mergeCell ref="P9:Q9"/>
    <mergeCell ref="R9:R11"/>
    <mergeCell ref="S2:T2"/>
    <mergeCell ref="D70:G70"/>
    <mergeCell ref="D71:G71"/>
    <mergeCell ref="D74:G74"/>
    <mergeCell ref="D75:G75"/>
  </mergeCells>
  <phoneticPr fontId="6" type="noConversion"/>
  <dataValidations count="5">
    <dataValidation allowBlank="1" showInputMessage="1" showErrorMessage="1" promptTitle="Reminder" prompt="Postdoc minimum can be found at http://www.grad-college.iastate.edu/post_doc/policies.php" sqref="D25"/>
    <dataValidation type="list" showInputMessage="1" showErrorMessage="1" sqref="P10 N10">
      <formula1>$A$126:$A$133</formula1>
    </dataValidation>
    <dataValidation type="list" showInputMessage="1" showErrorMessage="1" sqref="H10">
      <formula1>$A$126:$A$132</formula1>
    </dataValidation>
    <dataValidation type="list" showInputMessage="1" showErrorMessage="1" sqref="J10">
      <formula1>$A$126:$A$135</formula1>
    </dataValidation>
    <dataValidation type="list" showInputMessage="1" showErrorMessage="1" sqref="L10">
      <formula1>$A$126:$A$1442</formula1>
    </dataValidation>
  </dataValidations>
  <hyperlinks>
    <hyperlink ref="C122" r:id="rId1"/>
  </hyperlinks>
  <printOptions horizontalCentered="1"/>
  <pageMargins left="0.75" right="0.75" top="1" bottom="1" header="0.5" footer="0.5"/>
  <pageSetup scale="31" orientation="portrait" horizontalDpi="1200" verticalDpi="1200" r:id="rId2"/>
  <headerFooter alignWithMargins="0"/>
  <ignoredErrors>
    <ignoredError sqref="H13:S79 H81:S94 I80:S80 H96:S107 K95 M95:S95 N10:P10" unlockedFormula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00000"/>
    <pageSetUpPr fitToPage="1"/>
  </sheetPr>
  <dimension ref="A1:S207"/>
  <sheetViews>
    <sheetView showZeros="0" zoomScale="80" zoomScaleNormal="80" zoomScaleSheetLayoutView="70" workbookViewId="0">
      <pane xSplit="9" ySplit="4" topLeftCell="J5" activePane="bottomRight" state="frozen"/>
      <selection activeCell="A12" sqref="A12"/>
      <selection pane="topRight" activeCell="A12" sqref="A12"/>
      <selection pane="bottomLeft" activeCell="A12" sqref="A12"/>
      <selection pane="bottomRight" activeCell="A85" sqref="A85:I86"/>
    </sheetView>
  </sheetViews>
  <sheetFormatPr defaultRowHeight="12.75" x14ac:dyDescent="0.2"/>
  <cols>
    <col min="2" max="2" width="1.7109375" customWidth="1"/>
    <col min="4" max="4" width="1.7109375" customWidth="1"/>
    <col min="9" max="9" width="16.28515625" customWidth="1"/>
    <col min="10" max="10" width="2.7109375" customWidth="1"/>
    <col min="11" max="11" width="12.28515625" customWidth="1"/>
    <col min="12" max="12" width="2.7109375" customWidth="1"/>
    <col min="13" max="13" width="12.28515625" customWidth="1"/>
    <col min="14" max="14" width="2.7109375" customWidth="1"/>
    <col min="15" max="15" width="12.28515625" customWidth="1"/>
    <col min="16" max="16" width="2.7109375" customWidth="1"/>
    <col min="17" max="17" width="12.28515625" customWidth="1"/>
    <col min="18" max="18" width="2.7109375" customWidth="1"/>
    <col min="19" max="19" width="12.28515625" customWidth="1"/>
  </cols>
  <sheetData>
    <row r="1" spans="1:19" s="9" customFormat="1" ht="15.75" x14ac:dyDescent="0.25">
      <c r="C1" s="11" t="s">
        <v>83</v>
      </c>
      <c r="K1" s="5" t="s">
        <v>5</v>
      </c>
      <c r="M1" s="5" t="s">
        <v>44</v>
      </c>
      <c r="O1" s="5" t="s">
        <v>50</v>
      </c>
      <c r="Q1" s="5" t="s">
        <v>49</v>
      </c>
      <c r="S1" s="5" t="s">
        <v>48</v>
      </c>
    </row>
    <row r="2" spans="1:19" s="13" customFormat="1" x14ac:dyDescent="0.2">
      <c r="C2" s="14"/>
      <c r="K2" s="4"/>
      <c r="M2" s="4"/>
      <c r="O2" s="4"/>
      <c r="Q2" s="4"/>
      <c r="S2" s="4"/>
    </row>
    <row r="3" spans="1:19" s="10" customFormat="1" ht="25.5" x14ac:dyDescent="0.2">
      <c r="C3" s="294"/>
      <c r="D3" s="294"/>
      <c r="E3" s="294"/>
      <c r="F3" s="294"/>
      <c r="G3" s="294"/>
      <c r="H3" s="294"/>
      <c r="I3" s="294"/>
      <c r="K3" s="10" t="s">
        <v>59</v>
      </c>
      <c r="M3" s="10" t="s">
        <v>59</v>
      </c>
      <c r="O3" s="10" t="s">
        <v>59</v>
      </c>
      <c r="Q3" s="10" t="s">
        <v>59</v>
      </c>
      <c r="S3" s="10" t="s">
        <v>59</v>
      </c>
    </row>
    <row r="4" spans="1:19" s="9" customFormat="1" ht="6" customHeight="1" x14ac:dyDescent="0.2"/>
    <row r="5" spans="1:19" s="9" customFormat="1" ht="6" customHeight="1" x14ac:dyDescent="0.2">
      <c r="C5" s="8"/>
      <c r="D5" s="8"/>
      <c r="E5" s="8"/>
      <c r="F5" s="8"/>
      <c r="G5" s="8"/>
      <c r="H5" s="8"/>
      <c r="I5" s="8"/>
      <c r="K5" s="12"/>
      <c r="M5" s="12"/>
      <c r="O5" s="12"/>
      <c r="Q5" s="12"/>
      <c r="S5" s="12"/>
    </row>
    <row r="6" spans="1:19" s="9" customFormat="1" ht="30" customHeight="1" x14ac:dyDescent="0.25">
      <c r="A6" s="57">
        <v>8</v>
      </c>
      <c r="C6" s="292" t="s">
        <v>157</v>
      </c>
      <c r="D6" s="293"/>
      <c r="E6" s="293"/>
      <c r="F6" s="293"/>
      <c r="G6" s="55" t="s">
        <v>51</v>
      </c>
      <c r="H6" s="8"/>
      <c r="I6" s="56" t="s">
        <v>52</v>
      </c>
      <c r="K6" s="12">
        <f>ROUND(IF(I6="1/2-time",K7,K8),0)</f>
        <v>0</v>
      </c>
      <c r="M6" s="12">
        <f>ROUND(IF(I6="1/2-time",M7,M8),0)</f>
        <v>0</v>
      </c>
      <c r="O6" s="12">
        <f>ROUND(IF(I6="1/2-time",O7,O8),0)</f>
        <v>0</v>
      </c>
      <c r="Q6" s="12">
        <f>ROUND(IF(I6="1/2-time",Q7,Q8),0)</f>
        <v>0</v>
      </c>
      <c r="S6" s="12">
        <f>ROUND(IF(I6="1/2-time",S7,S8),0)</f>
        <v>0</v>
      </c>
    </row>
    <row r="7" spans="1:19" s="9" customFormat="1" ht="15" hidden="1" x14ac:dyDescent="0.2">
      <c r="A7" s="9">
        <v>8</v>
      </c>
      <c r="C7" s="283" t="s">
        <v>53</v>
      </c>
      <c r="D7" s="283"/>
      <c r="E7" s="283"/>
      <c r="F7" s="283"/>
      <c r="G7" s="8"/>
      <c r="H7" s="8"/>
      <c r="I7" s="8" t="s">
        <v>54</v>
      </c>
      <c r="K7" s="12">
        <f>+C13*VLOOKUP(K13,$I$91:$Q$117,5,FALSE)+C15*VLOOKUP(K15,$I$91:$Q$117,5,FALSE)+C17*VLOOKUP(K17,$I$91:$Q$117,5,FALSE)+C19*VLOOKUP(K19,$I$91:$Q$117,9,FALSE)+C21*VLOOKUP(K21,$I$91:$Q$117,9,FALSE)+C23*VLOOKUP(K23,$I$91:$Q$117,9,FALSE)</f>
        <v>0</v>
      </c>
      <c r="M7" s="12">
        <f>+E13*VLOOKUP(M13,$I$91:$Q$117,5,FALSE)+E15*VLOOKUP(M15,$I$91:$Q$117,5,FALSE)+E17*VLOOKUP(M17,$I$91:$Q$117,5,FALSE)+E19*VLOOKUP(M19,$I$91:$Q$117,9,FALSE)+E21*VLOOKUP(M21,$I$91:$Q$117,9,FALSE)+E23*VLOOKUP(M23,$I$91:$Q$117,9,FALSE)</f>
        <v>0</v>
      </c>
      <c r="O7" s="12">
        <f>+F13*VLOOKUP(O13,$I$91:$Q$117,5,FALSE)+F15*VLOOKUP(O15,$I$91:$Q$117,5,FALSE)+F17*VLOOKUP(O17,$I$91:$Q$117,5,FALSE)+F19*VLOOKUP(O19,$I$91:$Q$117,9,FALSE)+F21*VLOOKUP(O21,$I$91:$Q$117,9,FALSE)+F23*VLOOKUP(O23,$I$91:$Q$117,9,FALSE)</f>
        <v>0</v>
      </c>
      <c r="Q7" s="12">
        <f>+G13*VLOOKUP(Q13,$I$91:$Q$117,5,FALSE)+G15*VLOOKUP(Q15,$I$91:$Q$117,5,FALSE)+G17*VLOOKUP(Q17,$I$91:$Q$117,5,FALSE)+G19*VLOOKUP(Q19,$I$91:$Q$117,9,FALSE)+G21*VLOOKUP(Q21,$I$91:$Q$117,9,FALSE)+G23*VLOOKUP(Q23,$I$91:$Q$117,9,FALSE)</f>
        <v>0</v>
      </c>
      <c r="S7" s="12">
        <f>+H13*VLOOKUP(S13,$I$91:$Q$117,5,FALSE)+H15*VLOOKUP(S15,$I$91:$Q$117,5,FALSE)+H17*VLOOKUP(S17,$I$91:$Q$117,5,FALSE)+H19*VLOOKUP(S19,$I$91:$Q$117,9,FALSE)+H21*VLOOKUP(S21,$I$91:$Q$117,9,FALSE)+H23*VLOOKUP(S23,$I$91:$Q$117,9,FALSE)</f>
        <v>0</v>
      </c>
    </row>
    <row r="8" spans="1:19" s="9" customFormat="1" ht="15" hidden="1" x14ac:dyDescent="0.2">
      <c r="A8" s="9">
        <v>8</v>
      </c>
      <c r="C8" s="283" t="s">
        <v>53</v>
      </c>
      <c r="D8" s="283"/>
      <c r="E8" s="283"/>
      <c r="F8" s="283"/>
      <c r="G8" s="8"/>
      <c r="H8" s="8"/>
      <c r="I8" s="8" t="s">
        <v>55</v>
      </c>
      <c r="K8" s="12">
        <f>+C13*VLOOKUP(K13,$I$91:$Q$117,3,FALSE)+C15*VLOOKUP(K15,$I$91:$Q$117,3,FALSE)+C17*VLOOKUP(K17,$I$91:$Q$117,3,FALSE)+C19*VLOOKUP(K19,$I$91:$Q$117,7,FALSE)+C21*VLOOKUP(K21,$I$91:$Q$117,7,FALSE)+C23*VLOOKUP(K23,$I$91:$Q$117,7,FALSE)</f>
        <v>0</v>
      </c>
      <c r="M8" s="12">
        <f>+E13*VLOOKUP(M13,$I$91:$Q$117,3,FALSE)+E15*VLOOKUP(M15,$I$91:$Q$117,3,FALSE)+E17*VLOOKUP(M17,$I$91:$Q$117,3,FALSE)+E19*VLOOKUP(M19,$I$91:$Q$117,7,FALSE)+E21*VLOOKUP(M21,$I$91:$Q$117,7,FALSE)+E23*VLOOKUP(M23,$I$91:$Q$117,7,FALSE)</f>
        <v>0</v>
      </c>
      <c r="O8" s="12">
        <f>+F13*VLOOKUP(O13,$I$91:$Q$117,3,FALSE)+F15*VLOOKUP(O15,$I$91:$Q$117,3,FALSE)+F17*VLOOKUP(O17,$I$91:$Q$117,3,FALSE)+F19*VLOOKUP(O19,$I$91:$Q$117,7,FALSE)+F21*VLOOKUP(O21,$I$91:$Q$117,7,FALSE)+F23*VLOOKUP(O23,$I$91:$Q$117,7,FALSE)</f>
        <v>0</v>
      </c>
      <c r="Q8" s="12">
        <f>+G13*VLOOKUP(Q13,$I$91:$Q$117,3,FALSE)+G15*VLOOKUP(Q15,$I$91:$Q$117,3,FALSE)+G17*VLOOKUP(Q17,$I$91:$Q$117,3,FALSE)+G19*VLOOKUP(Q19,$I$91:$Q$117,7,FALSE)+G21*VLOOKUP(Q21,$I$91:$Q$117,7,FALSE)+G23*VLOOKUP(Q23,$I$91:$Q$117,7,FALSE)</f>
        <v>0</v>
      </c>
      <c r="S8" s="12">
        <f>+H13*VLOOKUP(S13,$I$91:$Q$117,3,FALSE)+H15*VLOOKUP(S15,$I$91:$Q$117,3,FALSE)+H17*VLOOKUP(S17,$I$91:$Q$117,3,FALSE)+H19*VLOOKUP(S19,$I$91:$Q$117,7,FALSE)+H21*VLOOKUP(S21,$I$91:$Q$117,7,FALSE)+H23*VLOOKUP(S23,$I$91:$Q$117,7,FALSE)</f>
        <v>0</v>
      </c>
    </row>
    <row r="9" spans="1:19" s="9" customFormat="1" ht="6" customHeight="1" x14ac:dyDescent="0.2">
      <c r="C9" s="50"/>
      <c r="D9" s="50"/>
      <c r="E9" s="50"/>
      <c r="F9" s="50"/>
      <c r="G9" s="50"/>
      <c r="H9" s="50"/>
      <c r="I9" s="51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19" s="15" customFormat="1" ht="6" customHeight="1" x14ac:dyDescent="0.2">
      <c r="A10" s="37"/>
      <c r="C10" s="53"/>
      <c r="D10" s="53"/>
      <c r="E10" s="53"/>
      <c r="F10" s="54"/>
      <c r="G10" s="54"/>
      <c r="H10" s="53"/>
      <c r="I10" s="41"/>
      <c r="J10" s="35"/>
      <c r="K10" s="41"/>
      <c r="L10" s="41"/>
      <c r="M10" s="41"/>
      <c r="N10" s="41"/>
      <c r="O10" s="41"/>
      <c r="P10" s="41"/>
      <c r="Q10" s="41"/>
      <c r="R10" s="41"/>
      <c r="S10" s="41"/>
    </row>
    <row r="11" spans="1:19" s="15" customFormat="1" ht="24.95" customHeight="1" x14ac:dyDescent="0.2">
      <c r="A11" s="37"/>
      <c r="C11" s="284" t="s">
        <v>158</v>
      </c>
      <c r="D11" s="285"/>
      <c r="E11" s="285"/>
      <c r="F11" s="285"/>
      <c r="G11" s="285"/>
      <c r="H11" s="286"/>
      <c r="I11" s="41"/>
      <c r="J11" s="35"/>
      <c r="K11" s="41"/>
      <c r="L11" s="41"/>
      <c r="M11" s="41"/>
      <c r="N11" s="41"/>
      <c r="O11" s="41"/>
      <c r="P11" s="41"/>
      <c r="Q11" s="41"/>
      <c r="R11" s="41"/>
      <c r="S11" s="41"/>
    </row>
    <row r="12" spans="1:19" s="13" customFormat="1" ht="12" customHeight="1" x14ac:dyDescent="0.2">
      <c r="C12" s="21" t="s">
        <v>5</v>
      </c>
      <c r="D12" s="21"/>
      <c r="E12" s="21" t="s">
        <v>44</v>
      </c>
      <c r="F12" s="21" t="s">
        <v>50</v>
      </c>
      <c r="G12" s="21" t="s">
        <v>49</v>
      </c>
      <c r="H12" s="21" t="s">
        <v>48</v>
      </c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s="15" customFormat="1" ht="24.95" customHeight="1" x14ac:dyDescent="0.2">
      <c r="A13" s="289" t="s">
        <v>56</v>
      </c>
      <c r="C13" s="280"/>
      <c r="D13" s="280"/>
      <c r="E13" s="31"/>
      <c r="F13" s="31"/>
      <c r="G13" s="32"/>
      <c r="H13" s="31"/>
      <c r="I13" s="17" t="s">
        <v>7</v>
      </c>
      <c r="K13" s="34" t="s">
        <v>70</v>
      </c>
      <c r="L13" s="17"/>
      <c r="M13" s="34" t="s">
        <v>71</v>
      </c>
      <c r="N13" s="17"/>
      <c r="O13" s="34" t="s">
        <v>144</v>
      </c>
      <c r="P13" s="17"/>
      <c r="Q13" s="34" t="s">
        <v>150</v>
      </c>
      <c r="R13" s="17"/>
      <c r="S13" s="34" t="s">
        <v>151</v>
      </c>
    </row>
    <row r="14" spans="1:19" s="15" customFormat="1" ht="6" customHeight="1" x14ac:dyDescent="0.2">
      <c r="A14" s="290"/>
      <c r="C14" s="25"/>
      <c r="D14" s="25"/>
      <c r="E14" s="26"/>
      <c r="F14" s="26"/>
      <c r="G14" s="26"/>
      <c r="H14" s="26"/>
      <c r="I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s="15" customFormat="1" ht="24.95" customHeight="1" x14ac:dyDescent="0.2">
      <c r="A15" s="290"/>
      <c r="C15" s="280"/>
      <c r="D15" s="280"/>
      <c r="E15" s="31"/>
      <c r="F15" s="33"/>
      <c r="G15" s="32"/>
      <c r="H15" s="31"/>
      <c r="I15" s="17" t="s">
        <v>57</v>
      </c>
      <c r="K15" s="34" t="s">
        <v>66</v>
      </c>
      <c r="L15" s="17"/>
      <c r="M15" s="34" t="s">
        <v>67</v>
      </c>
      <c r="N15" s="17"/>
      <c r="O15" s="34" t="s">
        <v>142</v>
      </c>
      <c r="P15" s="17"/>
      <c r="Q15" s="34" t="s">
        <v>146</v>
      </c>
      <c r="R15" s="17"/>
      <c r="S15" s="34" t="s">
        <v>147</v>
      </c>
    </row>
    <row r="16" spans="1:19" s="15" customFormat="1" ht="6" customHeight="1" x14ac:dyDescent="0.2">
      <c r="A16" s="290"/>
      <c r="C16" s="25"/>
      <c r="D16" s="25"/>
      <c r="E16" s="26"/>
      <c r="F16" s="26"/>
      <c r="G16" s="26"/>
      <c r="H16" s="26"/>
      <c r="I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s="15" customFormat="1" ht="24.95" customHeight="1" x14ac:dyDescent="0.2">
      <c r="A17" s="290"/>
      <c r="C17" s="280"/>
      <c r="D17" s="280"/>
      <c r="E17" s="31"/>
      <c r="F17" s="33"/>
      <c r="G17" s="32"/>
      <c r="H17" s="31"/>
      <c r="I17" s="17" t="s">
        <v>42</v>
      </c>
      <c r="K17" s="34" t="s">
        <v>68</v>
      </c>
      <c r="L17" s="17"/>
      <c r="M17" s="34" t="s">
        <v>69</v>
      </c>
      <c r="N17" s="17"/>
      <c r="O17" s="34" t="s">
        <v>143</v>
      </c>
      <c r="P17" s="17"/>
      <c r="Q17" s="34" t="s">
        <v>148</v>
      </c>
      <c r="R17" s="17"/>
      <c r="S17" s="34" t="s">
        <v>149</v>
      </c>
    </row>
    <row r="18" spans="1:19" s="15" customFormat="1" ht="12" customHeight="1" x14ac:dyDescent="0.2">
      <c r="C18" s="27"/>
      <c r="D18" s="27"/>
      <c r="E18" s="27"/>
      <c r="F18" s="27"/>
      <c r="G18" s="27"/>
      <c r="H18" s="27"/>
      <c r="I18" s="23"/>
      <c r="J18" s="24"/>
      <c r="K18" s="28"/>
      <c r="L18" s="28"/>
      <c r="M18" s="28"/>
      <c r="N18" s="28"/>
      <c r="O18" s="28"/>
      <c r="P18" s="28"/>
      <c r="Q18" s="28"/>
      <c r="R18" s="28"/>
      <c r="S18" s="28"/>
    </row>
    <row r="19" spans="1:19" s="15" customFormat="1" ht="24.95" customHeight="1" x14ac:dyDescent="0.2">
      <c r="A19" s="289" t="s">
        <v>58</v>
      </c>
      <c r="C19" s="280"/>
      <c r="D19" s="280"/>
      <c r="E19" s="31"/>
      <c r="F19" s="31"/>
      <c r="G19" s="32"/>
      <c r="H19" s="31"/>
      <c r="I19" s="17" t="s">
        <v>7</v>
      </c>
      <c r="K19" s="34" t="s">
        <v>70</v>
      </c>
      <c r="L19" s="17"/>
      <c r="M19" s="34" t="s">
        <v>71</v>
      </c>
      <c r="N19" s="17"/>
      <c r="O19" s="34" t="s">
        <v>144</v>
      </c>
      <c r="P19" s="17"/>
      <c r="Q19" s="34" t="s">
        <v>150</v>
      </c>
      <c r="R19" s="17"/>
      <c r="S19" s="34" t="s">
        <v>151</v>
      </c>
    </row>
    <row r="20" spans="1:19" s="15" customFormat="1" ht="6" customHeight="1" x14ac:dyDescent="0.2">
      <c r="A20" s="290"/>
      <c r="C20" s="25"/>
      <c r="D20" s="25"/>
      <c r="E20" s="26"/>
      <c r="F20" s="26"/>
      <c r="G20" s="26"/>
      <c r="H20" s="26"/>
      <c r="I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s="15" customFormat="1" ht="24.95" customHeight="1" x14ac:dyDescent="0.2">
      <c r="A21" s="290"/>
      <c r="C21" s="280"/>
      <c r="D21" s="280"/>
      <c r="E21" s="31"/>
      <c r="F21" s="33"/>
      <c r="G21" s="32"/>
      <c r="H21" s="31"/>
      <c r="I21" s="17" t="s">
        <v>57</v>
      </c>
      <c r="K21" s="34" t="s">
        <v>66</v>
      </c>
      <c r="L21" s="17"/>
      <c r="M21" s="34" t="s">
        <v>67</v>
      </c>
      <c r="N21" s="17"/>
      <c r="O21" s="34" t="s">
        <v>142</v>
      </c>
      <c r="P21" s="17"/>
      <c r="Q21" s="34" t="s">
        <v>146</v>
      </c>
      <c r="R21" s="17"/>
      <c r="S21" s="34" t="s">
        <v>147</v>
      </c>
    </row>
    <row r="22" spans="1:19" s="15" customFormat="1" ht="6" customHeight="1" x14ac:dyDescent="0.2">
      <c r="A22" s="290"/>
      <c r="C22" s="25"/>
      <c r="D22" s="25"/>
      <c r="E22" s="26"/>
      <c r="F22" s="26"/>
      <c r="G22" s="26"/>
      <c r="H22" s="26"/>
      <c r="I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s="15" customFormat="1" ht="24.95" customHeight="1" x14ac:dyDescent="0.2">
      <c r="A23" s="290"/>
      <c r="C23" s="291"/>
      <c r="D23" s="291"/>
      <c r="E23" s="38"/>
      <c r="F23" s="39"/>
      <c r="G23" s="40"/>
      <c r="H23" s="38"/>
      <c r="I23" s="211" t="s">
        <v>42</v>
      </c>
      <c r="K23" s="34" t="s">
        <v>68</v>
      </c>
      <c r="L23" s="17"/>
      <c r="M23" s="34" t="s">
        <v>69</v>
      </c>
      <c r="N23" s="17"/>
      <c r="O23" s="34" t="s">
        <v>143</v>
      </c>
      <c r="P23" s="17"/>
      <c r="Q23" s="34" t="s">
        <v>148</v>
      </c>
      <c r="R23" s="17"/>
      <c r="S23" s="34" t="s">
        <v>149</v>
      </c>
    </row>
    <row r="24" spans="1:19" s="9" customFormat="1" ht="6" customHeight="1" x14ac:dyDescent="0.2">
      <c r="C24" s="50"/>
      <c r="D24" s="50"/>
      <c r="E24" s="50"/>
      <c r="F24" s="50"/>
      <c r="G24" s="50"/>
      <c r="H24" s="50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1:19" s="30" customFormat="1" ht="6" customHeight="1" x14ac:dyDescent="0.2"/>
    <row r="26" spans="1:19" s="9" customFormat="1" ht="30" customHeight="1" x14ac:dyDescent="0.25">
      <c r="A26" s="57">
        <v>8</v>
      </c>
      <c r="C26" s="292" t="s">
        <v>156</v>
      </c>
      <c r="D26" s="293"/>
      <c r="E26" s="293"/>
      <c r="F26" s="293"/>
      <c r="G26" s="55" t="s">
        <v>51</v>
      </c>
      <c r="H26" s="8"/>
      <c r="I26" s="56" t="s">
        <v>52</v>
      </c>
      <c r="K26" s="12">
        <f>ROUND(IF($I$26="1/2-time",K27,K28),0)</f>
        <v>0</v>
      </c>
      <c r="M26" s="12">
        <f>ROUND(IF($I$26="1/2-time",M27,M28),0)</f>
        <v>0</v>
      </c>
      <c r="O26" s="12">
        <f>ROUND(IF($I$26="1/2-time",O27,O28),0)</f>
        <v>0</v>
      </c>
      <c r="Q26" s="12">
        <f>ROUND(IF($I$26="1/2-time",Q27,Q28),0)</f>
        <v>0</v>
      </c>
      <c r="S26" s="12">
        <f>ROUND(IF($I$26="1/2-time",S27,S28),0)</f>
        <v>0</v>
      </c>
    </row>
    <row r="27" spans="1:19" s="9" customFormat="1" ht="15" hidden="1" x14ac:dyDescent="0.2">
      <c r="A27" s="9">
        <v>8</v>
      </c>
      <c r="C27" s="283" t="s">
        <v>53</v>
      </c>
      <c r="D27" s="283"/>
      <c r="E27" s="283"/>
      <c r="F27" s="283"/>
      <c r="G27" s="8"/>
      <c r="H27" s="8"/>
      <c r="I27" s="8" t="s">
        <v>54</v>
      </c>
      <c r="K27" s="12">
        <f>+C33*VLOOKUP(K33,$I$121:$Q$147,5,FALSE)+C35*VLOOKUP(K35,$I$121:$Q$147,5,FALSE)+C37*VLOOKUP(K37,$I$121:$Q$147,5,FALSE)+C39*VLOOKUP(K39,$I$121:$Q$147,9,FALSE)+C41*VLOOKUP(K41,$I$121:$Q$147,9,FALSE)+C43*VLOOKUP(K43,$I$121:$Q$147,9,FALSE)</f>
        <v>0</v>
      </c>
      <c r="L27" s="12"/>
      <c r="M27" s="12">
        <f>+E33*VLOOKUP(M33,$I$121:$Q$147,5,FALSE)+E35*VLOOKUP(M35,$I$121:$Q$147,5,FALSE)+E37*VLOOKUP(M37,$I$121:$Q$147,5,FALSE)+E39*VLOOKUP(M39,$I$121:$Q$147,9,FALSE)+E41*VLOOKUP(M41,$I$121:$Q$147,9,FALSE)+E43*VLOOKUP(M43,$I$121:$Q$147,9,FALSE)</f>
        <v>0</v>
      </c>
      <c r="N27" s="12"/>
      <c r="O27" s="12">
        <f>+F33*VLOOKUP(O33,$I$121:$Q$147,5,FALSE)+F35*VLOOKUP(O35,$I$121:$Q$147,5,FALSE)+F37*VLOOKUP(O37,$I$121:$Q$147,5,FALSE)+F39*VLOOKUP(O39,$I$121:$Q$147,9,FALSE)+F41*VLOOKUP(O41,$I$121:$Q$147,9,FALSE)+F43*VLOOKUP(O43,$I$121:$Q$147,9,FALSE)</f>
        <v>0</v>
      </c>
      <c r="P27" s="12"/>
      <c r="Q27" s="12">
        <f>+G33*VLOOKUP(Q33,$I$121:$Q$147,5,FALSE)+G35*VLOOKUP(Q35,$I$121:$Q$147,5,FALSE)+G37*VLOOKUP(Q37,$I$121:$Q$147,5,FALSE)+G39*VLOOKUP(Q39,$I$121:$Q$147,9,FALSE)+G41*VLOOKUP(Q41,$I$121:$Q$147,9,FALSE)+G43*VLOOKUP(Q43,$I$121:$Q$147,9,FALSE)</f>
        <v>0</v>
      </c>
      <c r="R27" s="12"/>
      <c r="S27" s="12">
        <f>+H33*VLOOKUP(S33,$I$121:$Q$147,5,FALSE)+H35*VLOOKUP(S35,$I$121:$Q$147,5,FALSE)+H37*VLOOKUP(S37,$I$121:$Q$147,5,FALSE)+H39*VLOOKUP(S39,$I$121:$Q$147,9,FALSE)+H41*VLOOKUP(S41,$I$121:$Q$147,9,FALSE)+H43*VLOOKUP(S43,$I$121:$Q$147,9,FALSE)</f>
        <v>0</v>
      </c>
    </row>
    <row r="28" spans="1:19" s="9" customFormat="1" ht="18" hidden="1" customHeight="1" x14ac:dyDescent="0.2">
      <c r="A28" s="9">
        <v>8</v>
      </c>
      <c r="C28" s="283" t="s">
        <v>53</v>
      </c>
      <c r="D28" s="283"/>
      <c r="E28" s="283"/>
      <c r="F28" s="283"/>
      <c r="G28" s="8"/>
      <c r="H28" s="8"/>
      <c r="I28" s="8" t="s">
        <v>55</v>
      </c>
      <c r="K28" s="12">
        <f>+C33*VLOOKUP(K33,$I$121:$Q$147,3,FALSE)+C35*VLOOKUP(K35,$I$121:$Q$147,3,FALSE)+C37*VLOOKUP(K37,$I$121:$Q$147,3,FALSE)+C39*VLOOKUP(K39,$I$121:$Q$147,7,FALSE)+C41*VLOOKUP(K41,$I$121:$Q$147,7,FALSE)+C43*VLOOKUP(K43,$I$121:$Q$147,7,FALSE)</f>
        <v>0</v>
      </c>
      <c r="M28" s="12">
        <f>+E33*VLOOKUP(M33,$I$121:$Q$147,3,FALSE)+E35*VLOOKUP(M35,$I$121:$Q$147,3,FALSE)+E37*VLOOKUP(M37,$I$121:$Q$147,3,FALSE)+E39*VLOOKUP(M39,$I$121:$Q$147,7,FALSE)+E41*VLOOKUP(M41,$I$121:$Q$147,7,FALSE)+E43*VLOOKUP(M43,$I$121:$Q$147,7,FALSE)</f>
        <v>0</v>
      </c>
      <c r="O28" s="12">
        <f>+F33*VLOOKUP(O33,$I$121:$Q$147,3,FALSE)+F35*VLOOKUP(O35,$I$121:$Q$147,3,FALSE)+F37*VLOOKUP(O37,$I$121:$Q$147,3,FALSE)+F39*VLOOKUP(O39,$I$121:$Q$147,7,FALSE)+F41*VLOOKUP(O41,$I$121:$Q$147,7,FALSE)+F43*VLOOKUP(O43,$I$121:$Q$147,7,FALSE)</f>
        <v>0</v>
      </c>
      <c r="Q28" s="12">
        <f>+G33*VLOOKUP(Q33,$I$121:$Q$147,3,FALSE)+G35*VLOOKUP(Q35,$I$121:$Q$147,3,FALSE)+G37*VLOOKUP(Q37,$I$121:$Q$147,3,FALSE)+G39*VLOOKUP(Q39,$I$121:$Q$147,7,FALSE)+G41*VLOOKUP(Q41,$I$121:$Q$147,7,FALSE)+G43*VLOOKUP(Q43,$I$121:$Q$147,7,FALSE)</f>
        <v>0</v>
      </c>
      <c r="S28" s="12">
        <f>+H33*VLOOKUP(S33,$I$121:$Q$147,3,FALSE)+H35*VLOOKUP(S35,$I$121:$Q$147,3,FALSE)+H37*VLOOKUP(S37,$I$121:$Q$147,3,FALSE)+H39*VLOOKUP(S39,$I$121:$Q$147,7,FALSE)+H41*VLOOKUP(S41,$I$121:$Q$147,7,FALSE)+H43*VLOOKUP(S43,$I$121:$Q$147,7,FALSE)</f>
        <v>0</v>
      </c>
    </row>
    <row r="29" spans="1:19" s="9" customFormat="1" ht="6" customHeight="1" x14ac:dyDescent="0.2">
      <c r="C29" s="50"/>
      <c r="D29" s="50"/>
      <c r="E29" s="50"/>
      <c r="F29" s="50"/>
      <c r="G29" s="50"/>
      <c r="H29" s="50"/>
      <c r="I29" s="51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s="15" customFormat="1" ht="6" customHeight="1" x14ac:dyDescent="0.2">
      <c r="A30" s="37"/>
      <c r="C30" s="53"/>
      <c r="D30" s="53"/>
      <c r="E30" s="53"/>
      <c r="F30" s="54"/>
      <c r="G30" s="54"/>
      <c r="H30" s="53"/>
      <c r="I30" s="41"/>
      <c r="J30" s="35"/>
      <c r="K30" s="41"/>
      <c r="L30" s="41"/>
      <c r="M30" s="41"/>
      <c r="N30" s="41"/>
      <c r="O30" s="41"/>
      <c r="P30" s="41"/>
      <c r="Q30" s="41"/>
      <c r="R30" s="41"/>
      <c r="S30" s="41"/>
    </row>
    <row r="31" spans="1:19" s="15" customFormat="1" ht="24.95" customHeight="1" x14ac:dyDescent="0.2">
      <c r="A31" s="29"/>
      <c r="B31" s="35"/>
      <c r="C31" s="284" t="s">
        <v>155</v>
      </c>
      <c r="D31" s="285"/>
      <c r="E31" s="285"/>
      <c r="F31" s="285"/>
      <c r="G31" s="285"/>
      <c r="H31" s="286"/>
      <c r="I31" s="41"/>
      <c r="J31" s="35"/>
      <c r="K31" s="12"/>
      <c r="L31" s="41"/>
      <c r="M31" s="12"/>
      <c r="N31" s="30"/>
      <c r="O31" s="12"/>
      <c r="P31" s="30"/>
      <c r="Q31" s="12"/>
      <c r="R31" s="30"/>
      <c r="S31" s="12"/>
    </row>
    <row r="32" spans="1:19" s="13" customFormat="1" ht="12" customHeight="1" x14ac:dyDescent="0.2">
      <c r="A32" s="36"/>
      <c r="B32" s="36"/>
      <c r="C32" s="42" t="s">
        <v>5</v>
      </c>
      <c r="D32" s="42"/>
      <c r="E32" s="42" t="s">
        <v>44</v>
      </c>
      <c r="F32" s="42" t="s">
        <v>50</v>
      </c>
      <c r="G32" s="42" t="s">
        <v>49</v>
      </c>
      <c r="H32" s="42" t="s">
        <v>48</v>
      </c>
      <c r="I32" s="42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s="15" customFormat="1" ht="24.95" customHeight="1" x14ac:dyDescent="0.2">
      <c r="A33" s="278" t="s">
        <v>56</v>
      </c>
      <c r="B33" s="35"/>
      <c r="C33" s="287"/>
      <c r="D33" s="288"/>
      <c r="E33" s="31"/>
      <c r="F33" s="31"/>
      <c r="G33" s="32"/>
      <c r="H33" s="31"/>
      <c r="I33" s="41" t="s">
        <v>7</v>
      </c>
      <c r="J33" s="35"/>
      <c r="K33" s="34" t="s">
        <v>70</v>
      </c>
      <c r="L33" s="41"/>
      <c r="M33" s="34" t="s">
        <v>71</v>
      </c>
      <c r="N33" s="41"/>
      <c r="O33" s="34" t="s">
        <v>144</v>
      </c>
      <c r="P33" s="41"/>
      <c r="Q33" s="34" t="s">
        <v>150</v>
      </c>
      <c r="R33" s="41"/>
      <c r="S33" s="34" t="s">
        <v>151</v>
      </c>
    </row>
    <row r="34" spans="1:19" s="15" customFormat="1" ht="6" customHeight="1" x14ac:dyDescent="0.2">
      <c r="A34" s="279"/>
      <c r="B34" s="35"/>
      <c r="C34" s="48"/>
      <c r="D34" s="48"/>
      <c r="E34" s="49"/>
      <c r="F34" s="49"/>
      <c r="G34" s="49"/>
      <c r="H34" s="49"/>
      <c r="I34" s="41"/>
      <c r="J34" s="35"/>
      <c r="K34" s="41"/>
      <c r="L34" s="41"/>
      <c r="M34" s="41"/>
      <c r="N34" s="41"/>
      <c r="O34" s="41"/>
      <c r="P34" s="41"/>
      <c r="Q34" s="41"/>
      <c r="R34" s="41"/>
      <c r="S34" s="41"/>
    </row>
    <row r="35" spans="1:19" s="15" customFormat="1" ht="24.95" customHeight="1" x14ac:dyDescent="0.2">
      <c r="A35" s="279"/>
      <c r="B35" s="35"/>
      <c r="C35" s="280"/>
      <c r="D35" s="280"/>
      <c r="E35" s="31"/>
      <c r="F35" s="33"/>
      <c r="G35" s="32"/>
      <c r="H35" s="31"/>
      <c r="I35" s="41" t="s">
        <v>57</v>
      </c>
      <c r="J35" s="35"/>
      <c r="K35" s="34" t="s">
        <v>66</v>
      </c>
      <c r="L35" s="41"/>
      <c r="M35" s="34" t="s">
        <v>67</v>
      </c>
      <c r="N35" s="41"/>
      <c r="O35" s="34" t="s">
        <v>142</v>
      </c>
      <c r="P35" s="41"/>
      <c r="Q35" s="34" t="s">
        <v>146</v>
      </c>
      <c r="R35" s="41"/>
      <c r="S35" s="34" t="s">
        <v>147</v>
      </c>
    </row>
    <row r="36" spans="1:19" s="15" customFormat="1" ht="6" customHeight="1" x14ac:dyDescent="0.2">
      <c r="A36" s="279"/>
      <c r="B36" s="35"/>
      <c r="C36" s="48"/>
      <c r="D36" s="48"/>
      <c r="E36" s="49"/>
      <c r="F36" s="49"/>
      <c r="G36" s="49"/>
      <c r="H36" s="49"/>
      <c r="I36" s="41"/>
      <c r="J36" s="35"/>
      <c r="K36" s="41"/>
      <c r="L36" s="41"/>
      <c r="M36" s="41"/>
      <c r="N36" s="41"/>
      <c r="O36" s="41"/>
      <c r="P36" s="41"/>
      <c r="Q36" s="41"/>
      <c r="R36" s="41"/>
      <c r="S36" s="41"/>
    </row>
    <row r="37" spans="1:19" s="15" customFormat="1" ht="24.95" customHeight="1" x14ac:dyDescent="0.2">
      <c r="A37" s="279"/>
      <c r="B37" s="35"/>
      <c r="C37" s="280"/>
      <c r="D37" s="280"/>
      <c r="E37" s="31"/>
      <c r="F37" s="33"/>
      <c r="G37" s="32"/>
      <c r="H37" s="31"/>
      <c r="I37" s="41" t="s">
        <v>42</v>
      </c>
      <c r="J37" s="35"/>
      <c r="K37" s="34" t="s">
        <v>68</v>
      </c>
      <c r="L37" s="41"/>
      <c r="M37" s="34" t="s">
        <v>69</v>
      </c>
      <c r="N37" s="41"/>
      <c r="O37" s="34" t="s">
        <v>143</v>
      </c>
      <c r="P37" s="41"/>
      <c r="Q37" s="34" t="s">
        <v>148</v>
      </c>
      <c r="R37" s="41"/>
      <c r="S37" s="34" t="s">
        <v>149</v>
      </c>
    </row>
    <row r="38" spans="1:19" s="15" customFormat="1" ht="12" customHeight="1" x14ac:dyDescent="0.2">
      <c r="A38" s="35"/>
      <c r="B38" s="35"/>
      <c r="C38" s="44" t="s">
        <v>5</v>
      </c>
      <c r="D38" s="44"/>
      <c r="E38" s="44" t="s">
        <v>44</v>
      </c>
      <c r="F38" s="44" t="s">
        <v>50</v>
      </c>
      <c r="G38" s="44" t="s">
        <v>49</v>
      </c>
      <c r="H38" s="44" t="s">
        <v>48</v>
      </c>
      <c r="I38" s="45"/>
      <c r="J38" s="46"/>
      <c r="K38" s="47"/>
      <c r="L38" s="47"/>
      <c r="M38" s="47"/>
      <c r="N38" s="47"/>
      <c r="O38" s="47"/>
      <c r="P38" s="47"/>
      <c r="Q38" s="47"/>
      <c r="R38" s="47"/>
      <c r="S38" s="47"/>
    </row>
    <row r="39" spans="1:19" s="15" customFormat="1" ht="24.95" customHeight="1" x14ac:dyDescent="0.2">
      <c r="A39" s="278" t="s">
        <v>58</v>
      </c>
      <c r="B39" s="35"/>
      <c r="C39" s="280"/>
      <c r="D39" s="280"/>
      <c r="E39" s="31"/>
      <c r="F39" s="31"/>
      <c r="G39" s="32"/>
      <c r="H39" s="31"/>
      <c r="I39" s="41" t="s">
        <v>7</v>
      </c>
      <c r="J39" s="35"/>
      <c r="K39" s="34" t="s">
        <v>70</v>
      </c>
      <c r="L39" s="41"/>
      <c r="M39" s="34" t="s">
        <v>71</v>
      </c>
      <c r="N39" s="41"/>
      <c r="O39" s="34" t="s">
        <v>144</v>
      </c>
      <c r="P39" s="41"/>
      <c r="Q39" s="34" t="s">
        <v>150</v>
      </c>
      <c r="R39" s="41"/>
      <c r="S39" s="34" t="s">
        <v>151</v>
      </c>
    </row>
    <row r="40" spans="1:19" s="15" customFormat="1" ht="6" customHeight="1" x14ac:dyDescent="0.2">
      <c r="A40" s="279"/>
      <c r="B40" s="35"/>
      <c r="C40" s="48"/>
      <c r="D40" s="48"/>
      <c r="E40" s="49"/>
      <c r="F40" s="49"/>
      <c r="G40" s="49"/>
      <c r="H40" s="49"/>
      <c r="I40" s="41"/>
      <c r="J40" s="35"/>
      <c r="K40" s="41"/>
      <c r="L40" s="41"/>
      <c r="M40" s="41"/>
      <c r="N40" s="41"/>
      <c r="O40" s="41"/>
      <c r="P40" s="41"/>
      <c r="Q40" s="41"/>
      <c r="R40" s="41"/>
      <c r="S40" s="41"/>
    </row>
    <row r="41" spans="1:19" s="15" customFormat="1" ht="24.95" customHeight="1" x14ac:dyDescent="0.2">
      <c r="A41" s="279"/>
      <c r="B41" s="35"/>
      <c r="C41" s="280"/>
      <c r="D41" s="280"/>
      <c r="E41" s="31"/>
      <c r="F41" s="33"/>
      <c r="G41" s="32"/>
      <c r="H41" s="31"/>
      <c r="I41" s="41" t="s">
        <v>57</v>
      </c>
      <c r="J41" s="35"/>
      <c r="K41" s="34" t="s">
        <v>66</v>
      </c>
      <c r="L41" s="41"/>
      <c r="M41" s="34" t="s">
        <v>67</v>
      </c>
      <c r="N41" s="41"/>
      <c r="O41" s="34" t="s">
        <v>142</v>
      </c>
      <c r="P41" s="41"/>
      <c r="Q41" s="34" t="s">
        <v>146</v>
      </c>
      <c r="R41" s="41"/>
      <c r="S41" s="34" t="s">
        <v>147</v>
      </c>
    </row>
    <row r="42" spans="1:19" s="15" customFormat="1" ht="6" customHeight="1" x14ac:dyDescent="0.2">
      <c r="A42" s="279"/>
      <c r="B42" s="35"/>
      <c r="C42" s="48"/>
      <c r="D42" s="48"/>
      <c r="E42" s="49"/>
      <c r="F42" s="49"/>
      <c r="G42" s="49"/>
      <c r="H42" s="49"/>
      <c r="I42" s="41"/>
      <c r="J42" s="35"/>
      <c r="K42" s="41"/>
      <c r="L42" s="41"/>
      <c r="M42" s="41"/>
      <c r="N42" s="41"/>
      <c r="O42" s="41"/>
      <c r="P42" s="41"/>
      <c r="Q42" s="41"/>
      <c r="R42" s="41"/>
      <c r="S42" s="41"/>
    </row>
    <row r="43" spans="1:19" s="15" customFormat="1" ht="24.95" customHeight="1" x14ac:dyDescent="0.2">
      <c r="A43" s="279"/>
      <c r="B43" s="35"/>
      <c r="C43" s="280"/>
      <c r="D43" s="280"/>
      <c r="E43" s="31"/>
      <c r="F43" s="33"/>
      <c r="G43" s="32"/>
      <c r="H43" s="31"/>
      <c r="I43" s="41" t="s">
        <v>42</v>
      </c>
      <c r="J43" s="35"/>
      <c r="K43" s="34" t="s">
        <v>68</v>
      </c>
      <c r="L43" s="41"/>
      <c r="M43" s="34" t="s">
        <v>69</v>
      </c>
      <c r="N43" s="41"/>
      <c r="O43" s="34" t="s">
        <v>143</v>
      </c>
      <c r="P43" s="41"/>
      <c r="Q43" s="34" t="s">
        <v>148</v>
      </c>
      <c r="R43" s="41"/>
      <c r="S43" s="34" t="s">
        <v>149</v>
      </c>
    </row>
    <row r="44" spans="1:19" s="9" customFormat="1" ht="6" customHeight="1" x14ac:dyDescent="0.2"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s="30" customFormat="1" ht="6" customHeight="1" x14ac:dyDescent="0.2"/>
    <row r="46" spans="1:19" s="9" customFormat="1" ht="44.25" customHeight="1" x14ac:dyDescent="0.25">
      <c r="A46" s="57">
        <v>8</v>
      </c>
      <c r="C46" s="292" t="s">
        <v>154</v>
      </c>
      <c r="D46" s="293"/>
      <c r="E46" s="293"/>
      <c r="F46" s="293"/>
      <c r="G46" s="55" t="s">
        <v>51</v>
      </c>
      <c r="H46" s="198"/>
      <c r="I46" s="56" t="s">
        <v>52</v>
      </c>
      <c r="K46" s="12">
        <f>ROUND(IF($I$46="1/2-time",K47,K48),0)</f>
        <v>0</v>
      </c>
      <c r="M46" s="12">
        <f>ROUND(IF($I$46="1/2-time",M47,M48),0)</f>
        <v>0</v>
      </c>
      <c r="O46" s="12">
        <f>ROUND(IF($I$46="1/2-time",O47,O48),0)</f>
        <v>0</v>
      </c>
      <c r="Q46" s="12">
        <f>ROUND(IF($I$46="1/2-time",Q47,Q48),0)</f>
        <v>0</v>
      </c>
      <c r="S46" s="12">
        <f>ROUND(IF($I$46="1/2-time",S47,S48),0)</f>
        <v>0</v>
      </c>
    </row>
    <row r="47" spans="1:19" s="9" customFormat="1" ht="3" customHeight="1" x14ac:dyDescent="0.2">
      <c r="A47" s="9">
        <v>8</v>
      </c>
      <c r="C47" s="283" t="s">
        <v>53</v>
      </c>
      <c r="D47" s="283"/>
      <c r="E47" s="283"/>
      <c r="F47" s="283"/>
      <c r="G47" s="198"/>
      <c r="H47" s="198"/>
      <c r="I47" s="198" t="s">
        <v>54</v>
      </c>
      <c r="K47" s="12">
        <f>+C53*VLOOKUP(K53,$I$151:$Q$177,5,FALSE)+C55*VLOOKUP(K55,$I$151:$Q$177,5,FALSE)+C57*VLOOKUP(K57,$I$151:$Q$177,5,FALSE)+C59*VLOOKUP(K59,$I$151:$Q$177,9,FALSE)+C61*VLOOKUP(K61,$I$151:$Q$177,9,FALSE)+C63*VLOOKUP(K63,$I$151:$Q$177,9,FALSE)</f>
        <v>0</v>
      </c>
      <c r="L47" s="12"/>
      <c r="M47" s="12">
        <f>+E53*VLOOKUP(M53,$I$151:$Q$177,5,FALSE)+E55*VLOOKUP(M55,$I$151:$Q$177,5,FALSE)+E57*VLOOKUP(M57,$I$151:$Q$177,5,FALSE)+E59*VLOOKUP(M59,$I$151:$Q$177,9,FALSE)+E61*VLOOKUP(M61,$I$151:$Q$177,9,FALSE)+E63*VLOOKUP(M63,$I$151:$Q$177,9,FALSE)</f>
        <v>0</v>
      </c>
      <c r="N47" s="12"/>
      <c r="O47" s="12">
        <f>+F53*VLOOKUP(O53,$I$151:$Q$177,5,FALSE)+F55*VLOOKUP(O55,$I$151:$Q$177,5,FALSE)+F57*VLOOKUP(O57,$I$151:$Q$177,5,FALSE)+F59*VLOOKUP(O59,$I$151:$Q$177,9,FALSE)+F61*VLOOKUP(O61,$I$151:$Q$177,9,FALSE)+F63*VLOOKUP(O63,$I$151:$Q$177,9,FALSE)</f>
        <v>0</v>
      </c>
      <c r="P47" s="12"/>
      <c r="Q47" s="12">
        <f>+G53*VLOOKUP(Q53,$I$151:$Q$177,5,FALSE)+G55*VLOOKUP(Q55,$I$151:$Q$177,5,FALSE)+G57*VLOOKUP(Q57,$I$151:$Q$177,5,FALSE)+G59*VLOOKUP(Q59,$I$151:$Q$177,9,FALSE)+G61*VLOOKUP(Q61,$I$151:$Q$177,9,FALSE)+G63*VLOOKUP(Q63,$I$151:$Q$177,9,FALSE)</f>
        <v>0</v>
      </c>
      <c r="R47" s="12"/>
      <c r="S47" s="12">
        <f>+H53*VLOOKUP(S53,$I$151:$Q$177,5,FALSE)+H55*VLOOKUP(S55,$I$151:$Q$177,5,FALSE)+H57*VLOOKUP(S57,$I$151:$Q$177,5,FALSE)+H59*VLOOKUP(S59,$I$151:$Q$177,9,FALSE)+H61*VLOOKUP(S61,$I$151:$Q$177,9,FALSE)+H63*VLOOKUP(S63,$I$151:$Q$177,9,FALSE)</f>
        <v>0</v>
      </c>
    </row>
    <row r="48" spans="1:19" s="9" customFormat="1" ht="2.25" customHeight="1" x14ac:dyDescent="0.2">
      <c r="A48" s="9">
        <v>8</v>
      </c>
      <c r="C48" s="283" t="s">
        <v>53</v>
      </c>
      <c r="D48" s="283"/>
      <c r="E48" s="283"/>
      <c r="F48" s="283"/>
      <c r="G48" s="198"/>
      <c r="H48" s="198"/>
      <c r="I48" s="198" t="s">
        <v>55</v>
      </c>
      <c r="K48" s="12">
        <f>+C53*VLOOKUP(K53,$I$151:$Q$177,3,FALSE)+C55*VLOOKUP(K55,$I$151:$Q$177,3,FALSE)+C57*VLOOKUP(K57,$I$151:$Q$177,3,FALSE)+C59*VLOOKUP(K59,$I$151:$Q$177,7,FALSE)+C61*VLOOKUP(K61,$I$151:$Q$177,7,FALSE)+C63*VLOOKUP(K63,$I$151:$Q$177,7,FALSE)</f>
        <v>0</v>
      </c>
      <c r="M48" s="12">
        <f>+E53*VLOOKUP(M53,$I$151:$Q$177,3,FALSE)+E55*VLOOKUP(M55,$I$151:$Q$177,3,FALSE)+E57*VLOOKUP(M57,$I$151:$Q$177,3,FALSE)+E59*VLOOKUP(M59,$I$151:$Q$177,7,FALSE)+E61*VLOOKUP(M61,$I$151:$Q$177,7,FALSE)+E63*VLOOKUP(M63,$I$151:$Q$177,7,FALSE)</f>
        <v>0</v>
      </c>
      <c r="O48" s="12">
        <f>+F53*VLOOKUP(O53,$I$151:$Q$177,3,FALSE)+F55*VLOOKUP(O55,$I$151:$Q$177,3,FALSE)+F57*VLOOKUP(O57,$I$151:$Q$177,3,FALSE)+F59*VLOOKUP(O59,$I$151:$Q$177,7,FALSE)+F61*VLOOKUP(O61,$I$151:$Q$177,7,FALSE)+F63*VLOOKUP(O63,$I$151:$Q$177,7,FALSE)</f>
        <v>0</v>
      </c>
      <c r="Q48" s="12">
        <f>+G53*VLOOKUP(Q53,$I$151:$Q$177,3,FALSE)+G55*VLOOKUP(Q55,$I$151:$Q$177,3,FALSE)+G57*VLOOKUP(Q57,$I$151:$Q$177,3,FALSE)+G59*VLOOKUP(Q59,$I$151:$Q$177,7,FALSE)+G61*VLOOKUP(Q61,$I$151:$Q$177,7,FALSE)+G63*VLOOKUP(Q63,$I$151:$Q$177,7,FALSE)</f>
        <v>0</v>
      </c>
      <c r="S48" s="12">
        <f>+H53*VLOOKUP(S53,$I$151:$Q$177,3,FALSE)+H55*VLOOKUP(S55,$I$151:$Q$177,3,FALSE)+H57*VLOOKUP(S57,$I$151:$Q$177,3,FALSE)+H59*VLOOKUP(S59,$I$151:$Q$177,7,FALSE)+H61*VLOOKUP(S61,$I$151:$Q$177,7,FALSE)+H63*VLOOKUP(S63,$I$151:$Q$177,7,FALSE)</f>
        <v>0</v>
      </c>
    </row>
    <row r="49" spans="1:19" s="9" customFormat="1" ht="20.25" customHeight="1" x14ac:dyDescent="0.2">
      <c r="C49" s="50"/>
      <c r="D49" s="50"/>
      <c r="E49" s="50"/>
      <c r="F49" s="50"/>
      <c r="G49" s="50"/>
      <c r="H49" s="50"/>
      <c r="I49" s="51"/>
      <c r="J49" s="52"/>
      <c r="K49" s="52"/>
      <c r="L49" s="52"/>
      <c r="M49" s="52"/>
      <c r="N49" s="52"/>
      <c r="O49" s="52"/>
      <c r="P49" s="52"/>
      <c r="Q49" s="52"/>
      <c r="R49" s="52"/>
      <c r="S49" s="52"/>
    </row>
    <row r="50" spans="1:19" s="15" customFormat="1" ht="24" customHeight="1" x14ac:dyDescent="0.2">
      <c r="A50" s="37"/>
      <c r="C50" s="53"/>
      <c r="D50" s="53"/>
      <c r="E50" s="53"/>
      <c r="F50" s="54"/>
      <c r="G50" s="54"/>
      <c r="H50" s="53"/>
      <c r="I50" s="41"/>
      <c r="J50" s="35"/>
      <c r="K50" s="41"/>
      <c r="L50" s="41"/>
      <c r="M50" s="41"/>
      <c r="N50" s="41"/>
      <c r="O50" s="41"/>
      <c r="P50" s="41"/>
      <c r="Q50" s="41"/>
      <c r="R50" s="41"/>
      <c r="S50" s="41"/>
    </row>
    <row r="51" spans="1:19" s="15" customFormat="1" ht="24.95" customHeight="1" x14ac:dyDescent="0.2">
      <c r="A51" s="29"/>
      <c r="B51" s="35"/>
      <c r="C51" s="284" t="s">
        <v>145</v>
      </c>
      <c r="D51" s="285"/>
      <c r="E51" s="285"/>
      <c r="F51" s="285"/>
      <c r="G51" s="285"/>
      <c r="H51" s="286"/>
      <c r="I51" s="41"/>
      <c r="J51" s="35"/>
      <c r="K51" s="12"/>
      <c r="L51" s="41"/>
      <c r="M51" s="12"/>
      <c r="N51" s="30"/>
      <c r="O51" s="12"/>
      <c r="P51" s="30"/>
      <c r="Q51" s="12"/>
      <c r="R51" s="30"/>
      <c r="S51" s="12"/>
    </row>
    <row r="52" spans="1:19" s="13" customFormat="1" ht="12" customHeight="1" x14ac:dyDescent="0.2">
      <c r="A52" s="36"/>
      <c r="B52" s="36"/>
      <c r="C52" s="42" t="s">
        <v>5</v>
      </c>
      <c r="D52" s="42"/>
      <c r="E52" s="42" t="s">
        <v>44</v>
      </c>
      <c r="F52" s="42" t="s">
        <v>50</v>
      </c>
      <c r="G52" s="42" t="s">
        <v>49</v>
      </c>
      <c r="H52" s="42" t="s">
        <v>48</v>
      </c>
      <c r="I52" s="42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s="15" customFormat="1" ht="24.95" customHeight="1" x14ac:dyDescent="0.2">
      <c r="A53" s="278" t="s">
        <v>56</v>
      </c>
      <c r="B53" s="35"/>
      <c r="C53" s="287"/>
      <c r="D53" s="288"/>
      <c r="E53" s="199"/>
      <c r="F53" s="199"/>
      <c r="G53" s="32"/>
      <c r="H53" s="199"/>
      <c r="I53" s="41">
        <v>0</v>
      </c>
      <c r="J53" s="35"/>
      <c r="K53" s="34" t="s">
        <v>70</v>
      </c>
      <c r="L53" s="41"/>
      <c r="M53" s="34" t="s">
        <v>71</v>
      </c>
      <c r="N53" s="41"/>
      <c r="O53" s="34" t="s">
        <v>144</v>
      </c>
      <c r="P53" s="41"/>
      <c r="Q53" s="34" t="s">
        <v>150</v>
      </c>
      <c r="R53" s="41"/>
      <c r="S53" s="34" t="s">
        <v>151</v>
      </c>
    </row>
    <row r="54" spans="1:19" s="15" customFormat="1" ht="6" customHeight="1" x14ac:dyDescent="0.2">
      <c r="A54" s="279"/>
      <c r="B54" s="35"/>
      <c r="C54" s="48"/>
      <c r="D54" s="48"/>
      <c r="E54" s="49"/>
      <c r="F54" s="49"/>
      <c r="G54" s="49"/>
      <c r="H54" s="49"/>
      <c r="I54" s="41"/>
      <c r="J54" s="35"/>
      <c r="K54" s="41"/>
      <c r="L54" s="41"/>
      <c r="M54" s="41"/>
      <c r="N54" s="41"/>
      <c r="O54" s="41"/>
      <c r="P54" s="41"/>
      <c r="Q54" s="41"/>
      <c r="R54" s="41"/>
      <c r="S54" s="41"/>
    </row>
    <row r="55" spans="1:19" s="15" customFormat="1" ht="24.95" customHeight="1" x14ac:dyDescent="0.2">
      <c r="A55" s="279"/>
      <c r="B55" s="35"/>
      <c r="C55" s="280"/>
      <c r="D55" s="280"/>
      <c r="E55" s="199"/>
      <c r="F55" s="33"/>
      <c r="G55" s="32"/>
      <c r="H55" s="199"/>
      <c r="I55" s="41" t="s">
        <v>57</v>
      </c>
      <c r="J55" s="35"/>
      <c r="K55" s="34" t="s">
        <v>66</v>
      </c>
      <c r="L55" s="41"/>
      <c r="M55" s="34" t="s">
        <v>67</v>
      </c>
      <c r="N55" s="41"/>
      <c r="O55" s="34" t="s">
        <v>142</v>
      </c>
      <c r="P55" s="41"/>
      <c r="Q55" s="34" t="s">
        <v>146</v>
      </c>
      <c r="R55" s="41"/>
      <c r="S55" s="34" t="s">
        <v>147</v>
      </c>
    </row>
    <row r="56" spans="1:19" s="15" customFormat="1" ht="6" customHeight="1" x14ac:dyDescent="0.2">
      <c r="A56" s="279"/>
      <c r="B56" s="35"/>
      <c r="C56" s="48"/>
      <c r="D56" s="48"/>
      <c r="E56" s="49"/>
      <c r="F56" s="49"/>
      <c r="G56" s="49"/>
      <c r="H56" s="49"/>
      <c r="I56" s="41"/>
      <c r="J56" s="35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5" customFormat="1" ht="24.95" customHeight="1" x14ac:dyDescent="0.2">
      <c r="A57" s="279"/>
      <c r="B57" s="35"/>
      <c r="C57" s="280"/>
      <c r="D57" s="280"/>
      <c r="E57" s="199"/>
      <c r="F57" s="33"/>
      <c r="G57" s="32"/>
      <c r="H57" s="199"/>
      <c r="I57" s="41" t="s">
        <v>42</v>
      </c>
      <c r="J57" s="35"/>
      <c r="K57" s="34" t="s">
        <v>68</v>
      </c>
      <c r="L57" s="41"/>
      <c r="M57" s="34" t="s">
        <v>69</v>
      </c>
      <c r="N57" s="41"/>
      <c r="O57" s="34" t="s">
        <v>143</v>
      </c>
      <c r="P57" s="41"/>
      <c r="Q57" s="34" t="s">
        <v>148</v>
      </c>
      <c r="R57" s="41"/>
      <c r="S57" s="34" t="s">
        <v>149</v>
      </c>
    </row>
    <row r="58" spans="1:19" s="15" customFormat="1" ht="12" customHeight="1" x14ac:dyDescent="0.2">
      <c r="A58" s="35"/>
      <c r="B58" s="35"/>
      <c r="C58" s="44" t="s">
        <v>5</v>
      </c>
      <c r="D58" s="44"/>
      <c r="E58" s="44" t="s">
        <v>44</v>
      </c>
      <c r="F58" s="44" t="s">
        <v>50</v>
      </c>
      <c r="G58" s="44" t="s">
        <v>49</v>
      </c>
      <c r="H58" s="44" t="s">
        <v>48</v>
      </c>
      <c r="I58" s="45"/>
      <c r="J58" s="46"/>
      <c r="K58" s="47"/>
      <c r="L58" s="47"/>
      <c r="M58" s="47"/>
      <c r="N58" s="47"/>
      <c r="O58" s="47"/>
      <c r="P58" s="47"/>
      <c r="Q58" s="47"/>
      <c r="R58" s="47"/>
      <c r="S58" s="47"/>
    </row>
    <row r="59" spans="1:19" s="15" customFormat="1" ht="24.95" customHeight="1" x14ac:dyDescent="0.2">
      <c r="A59" s="278" t="s">
        <v>58</v>
      </c>
      <c r="B59" s="35"/>
      <c r="C59" s="280"/>
      <c r="D59" s="280"/>
      <c r="E59" s="199"/>
      <c r="F59" s="199"/>
      <c r="G59" s="32"/>
      <c r="H59" s="199"/>
      <c r="I59" s="41" t="s">
        <v>7</v>
      </c>
      <c r="J59" s="35"/>
      <c r="K59" s="34" t="s">
        <v>70</v>
      </c>
      <c r="L59" s="41"/>
      <c r="M59" s="34" t="s">
        <v>71</v>
      </c>
      <c r="N59" s="41"/>
      <c r="O59" s="34" t="s">
        <v>144</v>
      </c>
      <c r="P59" s="41"/>
      <c r="Q59" s="34" t="s">
        <v>150</v>
      </c>
      <c r="R59" s="41"/>
      <c r="S59" s="34" t="s">
        <v>151</v>
      </c>
    </row>
    <row r="60" spans="1:19" s="15" customFormat="1" ht="6" customHeight="1" x14ac:dyDescent="0.2">
      <c r="A60" s="279"/>
      <c r="B60" s="35"/>
      <c r="C60" s="48"/>
      <c r="D60" s="48"/>
      <c r="E60" s="49"/>
      <c r="F60" s="49"/>
      <c r="G60" s="49"/>
      <c r="H60" s="49"/>
      <c r="I60" s="41"/>
      <c r="J60" s="35"/>
      <c r="K60" s="41"/>
      <c r="L60" s="41"/>
      <c r="M60" s="41"/>
      <c r="N60" s="41"/>
      <c r="O60" s="41"/>
      <c r="P60" s="41"/>
      <c r="Q60" s="41"/>
      <c r="R60" s="41"/>
      <c r="S60" s="41"/>
    </row>
    <row r="61" spans="1:19" s="15" customFormat="1" ht="24.95" customHeight="1" x14ac:dyDescent="0.2">
      <c r="A61" s="279"/>
      <c r="B61" s="35"/>
      <c r="C61" s="280"/>
      <c r="D61" s="280"/>
      <c r="E61" s="199"/>
      <c r="F61" s="33"/>
      <c r="G61" s="32"/>
      <c r="H61" s="199"/>
      <c r="I61" s="41" t="s">
        <v>57</v>
      </c>
      <c r="J61" s="35"/>
      <c r="K61" s="34" t="s">
        <v>66</v>
      </c>
      <c r="L61" s="41"/>
      <c r="M61" s="34" t="s">
        <v>67</v>
      </c>
      <c r="N61" s="41"/>
      <c r="O61" s="34" t="s">
        <v>142</v>
      </c>
      <c r="P61" s="41"/>
      <c r="Q61" s="34" t="s">
        <v>146</v>
      </c>
      <c r="R61" s="41"/>
      <c r="S61" s="34" t="s">
        <v>147</v>
      </c>
    </row>
    <row r="62" spans="1:19" s="15" customFormat="1" ht="6.75" customHeight="1" x14ac:dyDescent="0.2">
      <c r="A62" s="279"/>
      <c r="B62" s="35"/>
      <c r="C62" s="48"/>
      <c r="D62" s="48"/>
      <c r="E62" s="49"/>
      <c r="F62" s="49"/>
      <c r="G62" s="49"/>
      <c r="H62" s="49"/>
      <c r="I62" s="41"/>
      <c r="J62" s="35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5" customFormat="1" ht="24.75" customHeight="1" x14ac:dyDescent="0.2">
      <c r="A63" s="279"/>
      <c r="B63" s="35"/>
      <c r="C63" s="280"/>
      <c r="D63" s="280"/>
      <c r="E63" s="199"/>
      <c r="F63" s="33"/>
      <c r="G63" s="32"/>
      <c r="H63" s="199"/>
      <c r="I63" s="41" t="s">
        <v>42</v>
      </c>
      <c r="J63" s="35"/>
      <c r="K63" s="34" t="s">
        <v>68</v>
      </c>
      <c r="L63" s="41"/>
      <c r="M63" s="34" t="s">
        <v>69</v>
      </c>
      <c r="N63" s="41"/>
      <c r="O63" s="34" t="s">
        <v>143</v>
      </c>
      <c r="P63" s="41"/>
      <c r="Q63" s="34" t="s">
        <v>148</v>
      </c>
      <c r="R63" s="41"/>
      <c r="S63" s="34" t="s">
        <v>149</v>
      </c>
    </row>
    <row r="64" spans="1:19" s="9" customFormat="1" ht="6" customHeight="1" x14ac:dyDescent="0.2">
      <c r="C64" s="19"/>
      <c r="D64" s="19"/>
      <c r="E64" s="19"/>
      <c r="F64" s="19"/>
      <c r="G64" s="19"/>
      <c r="H64" s="19"/>
      <c r="I64" s="19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s="9" customFormat="1" ht="6" customHeight="1" x14ac:dyDescent="0.2">
      <c r="K65" s="12"/>
      <c r="M65" s="12"/>
      <c r="O65" s="12"/>
      <c r="Q65" s="12"/>
      <c r="S65" s="12"/>
    </row>
    <row r="66" spans="1:19" s="9" customFormat="1" ht="6" customHeight="1" x14ac:dyDescent="0.2">
      <c r="K66" s="12"/>
      <c r="M66" s="12"/>
      <c r="O66" s="12"/>
      <c r="Q66" s="12"/>
      <c r="S66" s="12"/>
    </row>
    <row r="67" spans="1:19" s="9" customFormat="1" ht="45" customHeight="1" x14ac:dyDescent="0.25">
      <c r="A67" s="57">
        <v>8</v>
      </c>
      <c r="C67" s="292" t="s">
        <v>181</v>
      </c>
      <c r="D67" s="293"/>
      <c r="E67" s="293"/>
      <c r="F67" s="293"/>
      <c r="G67" s="55" t="s">
        <v>51</v>
      </c>
      <c r="H67" s="232"/>
      <c r="I67" s="235" t="s">
        <v>52</v>
      </c>
      <c r="K67" s="12">
        <f>ROUND(IF($I67="1/2-time",K68,K69),0)</f>
        <v>0</v>
      </c>
      <c r="M67" s="12">
        <f>ROUND(IF($I$67="1/2-time",M68,M69),0)</f>
        <v>0</v>
      </c>
      <c r="O67" s="12">
        <f>ROUND(IF($I$67="1/2-time",O68,O69),0)</f>
        <v>0</v>
      </c>
      <c r="Q67" s="12">
        <f>ROUND(IF($I$67="1/2-time",Q68,Q69),0)</f>
        <v>0</v>
      </c>
      <c r="S67" s="12">
        <f>ROUND(IF($I$67="1/2-time",S68,S69),0)</f>
        <v>0</v>
      </c>
    </row>
    <row r="68" spans="1:19" s="9" customFormat="1" ht="14.25" hidden="1" customHeight="1" x14ac:dyDescent="0.2">
      <c r="A68" s="9">
        <v>8</v>
      </c>
      <c r="C68" s="283" t="s">
        <v>53</v>
      </c>
      <c r="D68" s="283"/>
      <c r="E68" s="283"/>
      <c r="F68" s="283"/>
      <c r="G68" s="232"/>
      <c r="H68" s="232"/>
      <c r="I68" s="232" t="s">
        <v>54</v>
      </c>
      <c r="K68" s="12">
        <f>+C74*VLOOKUP(K74,$I$181:$Q$207,5,FALSE)+C76*VLOOKUP(K76,$I$181:$Q$207,5,FALSE)+C78*VLOOKUP(K78,$I$181:$Q$207,5,FALSE)+C80*VLOOKUP(K80,$I$181:$Q$207,9,FALSE)+C82*VLOOKUP(K82,$I$181:$Q$207,9,FALSE)+C84*VLOOKUP(K84,$I$181:$Q$207,9,FALSE)</f>
        <v>0</v>
      </c>
      <c r="L68" s="12"/>
      <c r="M68" s="12">
        <f>+E74*VLOOKUP(M74,$I$181:$Q$207,5,FALSE)+E76*VLOOKUP(M76,$I$181:$Q$207,5,FALSE)+E78*VLOOKUP(M78,$I$181:$Q$207,5,FALSE)+E80*VLOOKUP(M80,$I$181:$Q$207,9,FALSE)+E82*VLOOKUP(M82,$I$181:$Q$207,9,FALSE)+E84*VLOOKUP(M84,$I$181:$Q$207,9,FALSE)</f>
        <v>0</v>
      </c>
      <c r="N68" s="12"/>
      <c r="O68" s="12">
        <f>+F74*VLOOKUP(O74,$I$181:$Q$207,5,FALSE)+F76*VLOOKUP(O76,$I$181:$Q$207,5,FALSE)+F78*VLOOKUP(O78,$I$181:$Q$207,5,FALSE)+F80*VLOOKUP(O80,$I$181:$Q$207,9,FALSE)+F82*VLOOKUP(O82,$I$181:$Q$207,9,FALSE)+F84*VLOOKUP(O84,$I$181:$Q$207,9,FALSE)</f>
        <v>0</v>
      </c>
      <c r="P68" s="12"/>
      <c r="Q68" s="12">
        <f>+G74*VLOOKUP(Q74,$I$181:$Q$207,5,FALSE)+G76*VLOOKUP(Q76,$I$181:$Q$207,5,FALSE)+G78*VLOOKUP(Q78,$I$181:$Q$207,5,FALSE)+G80*VLOOKUP(Q80,$I$181:$Q$207,9,FALSE)+G82*VLOOKUP(Q82,$I$181:$Q$207,9,FALSE)+G84*VLOOKUP(Q84,$I$181:$Q$207,9,FALSE)</f>
        <v>0</v>
      </c>
      <c r="R68" s="12"/>
      <c r="S68" s="12">
        <f>+H74*VLOOKUP(S74,$I$181:$Q$207,5,FALSE)+H76*VLOOKUP(S76,$I$181:$Q$207,5,FALSE)+H78*VLOOKUP(S78,$I$181:$Q$207,5,FALSE)+H80*VLOOKUP(S80,$I$181:$Q$207,9,FALSE)+H82*VLOOKUP(S82,$I$181:$Q$207,9,FALSE)+H84*VLOOKUP(S84,$I$181:$Q$207,9,FALSE)</f>
        <v>0</v>
      </c>
    </row>
    <row r="69" spans="1:19" s="9" customFormat="1" ht="21.75" hidden="1" customHeight="1" x14ac:dyDescent="0.2">
      <c r="A69" s="9">
        <v>8</v>
      </c>
      <c r="C69" s="283" t="s">
        <v>53</v>
      </c>
      <c r="D69" s="283"/>
      <c r="E69" s="283"/>
      <c r="F69" s="283"/>
      <c r="G69" s="232"/>
      <c r="H69" s="232"/>
      <c r="I69" s="232" t="s">
        <v>55</v>
      </c>
      <c r="K69" s="12">
        <f>+C74*VLOOKUP(K74,$I$181:$Q$207,3,FALSE)+C76*VLOOKUP(K76,$I$181:$Q$207,3,FALSE)+C78*VLOOKUP(K78,$I$181:$Q$207,3,FALSE)+C80*VLOOKUP(K80,$I$181:$Q$207,7,FALSE)+C82*VLOOKUP(K82,$I$181:$Q$207,7,FALSE)+C84*VLOOKUP(K84,$I$181:$Q$207,7,FALSE)</f>
        <v>0</v>
      </c>
      <c r="M69" s="12">
        <f>+E74*VLOOKUP(M74,$I$181:$Q$207,3,FALSE)+E76*VLOOKUP(M76,$I$181:$Q$207,3,FALSE)+E78*VLOOKUP(M78,$I$181:$Q$207,3,FALSE)+E80*VLOOKUP(M80,$I$181:$Q$207,7,FALSE)+E82*VLOOKUP(M82,$I$181:$Q$207,7,FALSE)+E84*VLOOKUP(M84,$I$181:$Q$207,7,FALSE)</f>
        <v>0</v>
      </c>
      <c r="O69" s="12">
        <f>+F74*VLOOKUP(O74,$I$181:$Q$207,3,FALSE)+F76*VLOOKUP(O76,$I$181:$Q$207,3,FALSE)+F78*VLOOKUP(O78,$I$181:$Q$207,3,FALSE)+F80*VLOOKUP(O80,$I$181:$Q$207,7,FALSE)+F82*VLOOKUP(O82,$I$181:$Q$207,7,FALSE)+F84*VLOOKUP(O84,$I$181:$Q$207,7,FALSE)</f>
        <v>0</v>
      </c>
      <c r="Q69" s="12">
        <f>+G74*VLOOKUP(Q74,$I$181:$Q$207,3,FALSE)+G76*VLOOKUP(Q76,$I$181:$Q$207,3,FALSE)+G78*VLOOKUP(Q78,$I$181:$Q$207,3,FALSE)+G80*VLOOKUP(Q80,$I$181:$Q$207,7,FALSE)+G82*VLOOKUP(Q82,$I$181:$Q$207,7,FALSE)+G84*VLOOKUP(Q84,$I$181:$Q$207,7,FALSE)</f>
        <v>0</v>
      </c>
      <c r="S69" s="12">
        <f>+H74*VLOOKUP(S74,$I$181:$Q$207,3,FALSE)+H76*VLOOKUP(S76,$I$181:$Q$207,3,FALSE)+H78*VLOOKUP(S78,$I$181:$Q$207,3,FALSE)+H80*VLOOKUP(S80,$I$181:$Q$207,7,FALSE)+H82*VLOOKUP(S82,$I$181:$Q$207,7,FALSE)+H84*VLOOKUP(S84,$I$181:$Q$207,7,FALSE)</f>
        <v>0</v>
      </c>
    </row>
    <row r="70" spans="1:19" s="9" customFormat="1" ht="15" x14ac:dyDescent="0.2">
      <c r="C70" s="50"/>
      <c r="D70" s="50"/>
      <c r="E70" s="50"/>
      <c r="F70" s="50"/>
      <c r="G70" s="50"/>
      <c r="H70" s="50"/>
      <c r="I70" s="51"/>
      <c r="J70" s="52"/>
      <c r="K70" s="52"/>
      <c r="L70" s="52"/>
      <c r="M70" s="52"/>
      <c r="N70" s="52"/>
      <c r="O70" s="52"/>
      <c r="P70" s="52"/>
      <c r="Q70" s="52"/>
      <c r="R70" s="52"/>
      <c r="S70" s="52"/>
    </row>
    <row r="71" spans="1:19" s="15" customFormat="1" ht="30.75" customHeight="1" x14ac:dyDescent="0.2">
      <c r="A71" s="37"/>
      <c r="C71" s="53"/>
      <c r="D71" s="53"/>
      <c r="E71" s="53"/>
      <c r="F71" s="54"/>
      <c r="G71" s="54"/>
      <c r="H71" s="53"/>
      <c r="I71" s="41"/>
      <c r="J71" s="35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5" customFormat="1" ht="24.95" customHeight="1" x14ac:dyDescent="0.2">
      <c r="A72" s="29"/>
      <c r="B72" s="35"/>
      <c r="C72" s="284" t="s">
        <v>178</v>
      </c>
      <c r="D72" s="285"/>
      <c r="E72" s="285"/>
      <c r="F72" s="285"/>
      <c r="G72" s="285"/>
      <c r="H72" s="286"/>
      <c r="I72" s="41"/>
      <c r="J72" s="35"/>
      <c r="K72" s="12"/>
      <c r="L72" s="41"/>
      <c r="M72" s="12"/>
      <c r="N72" s="30"/>
      <c r="O72" s="12"/>
      <c r="P72" s="30"/>
      <c r="Q72" s="12"/>
      <c r="R72" s="30"/>
      <c r="S72" s="12"/>
    </row>
    <row r="73" spans="1:19" s="13" customFormat="1" ht="12" customHeight="1" x14ac:dyDescent="0.2">
      <c r="A73" s="36"/>
      <c r="B73" s="36"/>
      <c r="C73" s="42" t="s">
        <v>5</v>
      </c>
      <c r="D73" s="42"/>
      <c r="E73" s="42" t="s">
        <v>44</v>
      </c>
      <c r="F73" s="42" t="s">
        <v>50</v>
      </c>
      <c r="G73" s="42" t="s">
        <v>49</v>
      </c>
      <c r="H73" s="42" t="s">
        <v>48</v>
      </c>
      <c r="I73" s="42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5" customFormat="1" ht="24.95" customHeight="1" x14ac:dyDescent="0.2">
      <c r="A74" s="278" t="s">
        <v>56</v>
      </c>
      <c r="B74" s="35"/>
      <c r="C74" s="287">
        <v>0</v>
      </c>
      <c r="D74" s="288"/>
      <c r="E74" s="231"/>
      <c r="F74" s="231"/>
      <c r="G74" s="32"/>
      <c r="H74" s="231"/>
      <c r="I74" s="41" t="s">
        <v>7</v>
      </c>
      <c r="J74" s="35"/>
      <c r="K74" s="34" t="s">
        <v>70</v>
      </c>
      <c r="L74" s="41"/>
      <c r="M74" s="34" t="s">
        <v>71</v>
      </c>
      <c r="N74" s="41"/>
      <c r="O74" s="34" t="s">
        <v>144</v>
      </c>
      <c r="P74" s="41"/>
      <c r="Q74" s="34" t="s">
        <v>150</v>
      </c>
      <c r="R74" s="41"/>
      <c r="S74" s="34" t="s">
        <v>151</v>
      </c>
    </row>
    <row r="75" spans="1:19" s="15" customFormat="1" ht="6" customHeight="1" x14ac:dyDescent="0.2">
      <c r="A75" s="279"/>
      <c r="B75" s="35"/>
      <c r="C75" s="48"/>
      <c r="D75" s="48"/>
      <c r="E75" s="49"/>
      <c r="F75" s="49"/>
      <c r="G75" s="49"/>
      <c r="H75" s="49"/>
      <c r="I75" s="41"/>
      <c r="J75" s="35"/>
      <c r="K75" s="41"/>
      <c r="L75" s="41"/>
      <c r="M75" s="41"/>
      <c r="N75" s="41"/>
      <c r="O75" s="41"/>
      <c r="P75" s="41"/>
      <c r="Q75" s="41"/>
      <c r="R75" s="41"/>
      <c r="S75" s="41"/>
    </row>
    <row r="76" spans="1:19" s="15" customFormat="1" ht="24.95" customHeight="1" x14ac:dyDescent="0.2">
      <c r="A76" s="279"/>
      <c r="B76" s="35"/>
      <c r="C76" s="280"/>
      <c r="D76" s="280"/>
      <c r="E76" s="231"/>
      <c r="F76" s="33"/>
      <c r="G76" s="32"/>
      <c r="H76" s="231"/>
      <c r="I76" s="41" t="s">
        <v>57</v>
      </c>
      <c r="J76" s="35"/>
      <c r="K76" s="34" t="s">
        <v>66</v>
      </c>
      <c r="L76" s="41"/>
      <c r="M76" s="233" t="s">
        <v>67</v>
      </c>
      <c r="N76" s="41"/>
      <c r="O76" s="34" t="s">
        <v>142</v>
      </c>
      <c r="P76" s="41"/>
      <c r="Q76" s="34" t="s">
        <v>146</v>
      </c>
      <c r="R76" s="41"/>
      <c r="S76" s="34" t="s">
        <v>147</v>
      </c>
    </row>
    <row r="77" spans="1:19" s="15" customFormat="1" ht="6" customHeight="1" x14ac:dyDescent="0.2">
      <c r="A77" s="279"/>
      <c r="B77" s="35"/>
      <c r="C77" s="48"/>
      <c r="D77" s="48"/>
      <c r="E77" s="49"/>
      <c r="F77" s="49"/>
      <c r="G77" s="49"/>
      <c r="H77" s="49"/>
      <c r="I77" s="41"/>
      <c r="J77" s="35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5" customFormat="1" ht="24.95" customHeight="1" x14ac:dyDescent="0.2">
      <c r="A78" s="279"/>
      <c r="B78" s="35"/>
      <c r="C78" s="280"/>
      <c r="D78" s="280"/>
      <c r="E78" s="231"/>
      <c r="F78" s="33"/>
      <c r="G78" s="32"/>
      <c r="H78" s="231"/>
      <c r="I78" s="41" t="s">
        <v>42</v>
      </c>
      <c r="J78" s="35"/>
      <c r="K78" s="34" t="s">
        <v>68</v>
      </c>
      <c r="L78" s="41"/>
      <c r="M78" s="34" t="s">
        <v>69</v>
      </c>
      <c r="N78" s="41"/>
      <c r="O78" s="34" t="s">
        <v>143</v>
      </c>
      <c r="P78" s="41"/>
      <c r="Q78" s="34" t="s">
        <v>148</v>
      </c>
      <c r="R78" s="41"/>
      <c r="S78" s="34" t="s">
        <v>149</v>
      </c>
    </row>
    <row r="79" spans="1:19" s="15" customFormat="1" ht="12" customHeight="1" x14ac:dyDescent="0.2">
      <c r="A79" s="35"/>
      <c r="B79" s="35"/>
      <c r="C79" s="44" t="s">
        <v>5</v>
      </c>
      <c r="D79" s="44"/>
      <c r="E79" s="44" t="s">
        <v>44</v>
      </c>
      <c r="F79" s="44" t="s">
        <v>50</v>
      </c>
      <c r="G79" s="44" t="s">
        <v>49</v>
      </c>
      <c r="H79" s="44" t="s">
        <v>48</v>
      </c>
      <c r="I79" s="45"/>
      <c r="J79" s="46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15" customFormat="1" ht="24.95" customHeight="1" x14ac:dyDescent="0.2">
      <c r="A80" s="278" t="s">
        <v>58</v>
      </c>
      <c r="B80" s="35"/>
      <c r="C80" s="280"/>
      <c r="D80" s="280"/>
      <c r="E80" s="231"/>
      <c r="F80" s="231"/>
      <c r="G80" s="32"/>
      <c r="H80" s="231"/>
      <c r="I80" s="41" t="s">
        <v>7</v>
      </c>
      <c r="J80" s="35"/>
      <c r="K80" s="34" t="s">
        <v>70</v>
      </c>
      <c r="L80" s="41"/>
      <c r="M80" s="34" t="s">
        <v>71</v>
      </c>
      <c r="N80" s="41"/>
      <c r="O80" s="34" t="s">
        <v>144</v>
      </c>
      <c r="P80" s="41"/>
      <c r="Q80" s="34" t="s">
        <v>150</v>
      </c>
      <c r="R80" s="41"/>
      <c r="S80" s="34" t="s">
        <v>151</v>
      </c>
    </row>
    <row r="81" spans="1:19" s="15" customFormat="1" ht="6" customHeight="1" x14ac:dyDescent="0.2">
      <c r="A81" s="279"/>
      <c r="B81" s="35"/>
      <c r="C81" s="48"/>
      <c r="D81" s="48"/>
      <c r="E81" s="49"/>
      <c r="F81" s="49"/>
      <c r="G81" s="49"/>
      <c r="H81" s="49"/>
      <c r="I81" s="41"/>
      <c r="J81" s="35"/>
      <c r="K81" s="41"/>
      <c r="L81" s="41"/>
      <c r="M81" s="41"/>
      <c r="N81" s="41"/>
      <c r="O81" s="41"/>
      <c r="P81" s="41"/>
      <c r="Q81" s="41"/>
      <c r="R81" s="41"/>
      <c r="S81" s="41"/>
    </row>
    <row r="82" spans="1:19" s="15" customFormat="1" ht="24.95" customHeight="1" x14ac:dyDescent="0.2">
      <c r="A82" s="279"/>
      <c r="B82" s="35"/>
      <c r="C82" s="280"/>
      <c r="D82" s="280"/>
      <c r="E82" s="231"/>
      <c r="F82" s="33"/>
      <c r="G82" s="32"/>
      <c r="H82" s="231"/>
      <c r="I82" s="41" t="s">
        <v>57</v>
      </c>
      <c r="J82" s="35"/>
      <c r="K82" s="34" t="s">
        <v>66</v>
      </c>
      <c r="L82" s="41"/>
      <c r="M82" s="34" t="s">
        <v>67</v>
      </c>
      <c r="N82" s="41"/>
      <c r="O82" s="34" t="s">
        <v>142</v>
      </c>
      <c r="P82" s="41"/>
      <c r="Q82" s="34" t="s">
        <v>146</v>
      </c>
      <c r="R82" s="41"/>
      <c r="S82" s="34" t="s">
        <v>147</v>
      </c>
    </row>
    <row r="83" spans="1:19" s="15" customFormat="1" ht="6.75" customHeight="1" x14ac:dyDescent="0.2">
      <c r="A83" s="279"/>
      <c r="B83" s="35"/>
      <c r="C83" s="48"/>
      <c r="D83" s="48"/>
      <c r="E83" s="49"/>
      <c r="F83" s="49"/>
      <c r="G83" s="49"/>
      <c r="H83" s="49"/>
      <c r="I83" s="41"/>
      <c r="J83" s="35"/>
      <c r="K83" s="41"/>
      <c r="L83" s="41"/>
      <c r="M83" s="41"/>
      <c r="N83" s="41"/>
      <c r="O83" s="41"/>
      <c r="P83" s="41"/>
      <c r="Q83" s="41"/>
      <c r="R83" s="41"/>
      <c r="S83" s="41"/>
    </row>
    <row r="84" spans="1:19" s="15" customFormat="1" ht="24.75" customHeight="1" x14ac:dyDescent="0.2">
      <c r="A84" s="279"/>
      <c r="B84" s="35"/>
      <c r="C84" s="280"/>
      <c r="D84" s="280"/>
      <c r="E84" s="231"/>
      <c r="F84" s="33"/>
      <c r="G84" s="32"/>
      <c r="H84" s="231"/>
      <c r="I84" s="41" t="s">
        <v>42</v>
      </c>
      <c r="J84" s="35"/>
      <c r="K84" s="34" t="s">
        <v>68</v>
      </c>
      <c r="L84" s="41"/>
      <c r="M84" s="34" t="s">
        <v>69</v>
      </c>
      <c r="N84" s="41"/>
      <c r="O84" s="34" t="s">
        <v>143</v>
      </c>
      <c r="P84" s="41"/>
      <c r="Q84" s="34" t="s">
        <v>148</v>
      </c>
      <c r="R84" s="41"/>
      <c r="S84" s="34" t="s">
        <v>149</v>
      </c>
    </row>
    <row r="85" spans="1:19" s="9" customFormat="1" ht="27.75" customHeight="1" x14ac:dyDescent="0.2">
      <c r="A85" s="281" t="s">
        <v>179</v>
      </c>
      <c r="B85" s="282"/>
      <c r="C85" s="282"/>
      <c r="D85" s="282"/>
      <c r="E85" s="282"/>
      <c r="F85" s="282"/>
      <c r="G85" s="282"/>
      <c r="H85" s="282"/>
      <c r="I85" s="282"/>
      <c r="K85" s="12"/>
      <c r="M85" s="12"/>
      <c r="O85" s="12"/>
      <c r="Q85" s="12"/>
      <c r="S85" s="12"/>
    </row>
    <row r="86" spans="1:19" s="9" customFormat="1" ht="6" customHeight="1" x14ac:dyDescent="0.2">
      <c r="A86" s="282"/>
      <c r="B86" s="282"/>
      <c r="C86" s="282"/>
      <c r="D86" s="282"/>
      <c r="E86" s="282"/>
      <c r="F86" s="282"/>
      <c r="G86" s="282"/>
      <c r="H86" s="282"/>
      <c r="I86" s="282"/>
      <c r="K86" s="12"/>
      <c r="M86" s="12"/>
      <c r="O86" s="12"/>
      <c r="Q86" s="12"/>
      <c r="S86" s="12"/>
    </row>
    <row r="87" spans="1:19" s="9" customFormat="1" ht="15" hidden="1" x14ac:dyDescent="0.2">
      <c r="A87" s="200"/>
      <c r="B87" s="200"/>
      <c r="C87" s="201"/>
      <c r="D87" s="201"/>
      <c r="E87" s="201"/>
      <c r="F87" s="201"/>
      <c r="G87" s="201"/>
      <c r="H87" s="201"/>
      <c r="I87" s="209"/>
      <c r="J87" s="207"/>
      <c r="K87" s="208" t="s">
        <v>60</v>
      </c>
      <c r="L87" s="207"/>
      <c r="M87" s="208" t="s">
        <v>61</v>
      </c>
      <c r="N87" s="207"/>
      <c r="O87" s="208" t="s">
        <v>62</v>
      </c>
      <c r="P87" s="207"/>
      <c r="Q87" s="208" t="s">
        <v>63</v>
      </c>
      <c r="R87" s="207"/>
      <c r="S87" s="208" t="s">
        <v>64</v>
      </c>
    </row>
    <row r="88" spans="1:19" s="9" customFormat="1" ht="12" hidden="1" customHeight="1" x14ac:dyDescent="0.2">
      <c r="A88" s="200"/>
      <c r="B88" s="200"/>
      <c r="C88" s="200"/>
      <c r="D88" s="200"/>
      <c r="E88" s="200"/>
      <c r="F88" s="200"/>
      <c r="G88" s="200"/>
      <c r="H88" s="200"/>
      <c r="I88" s="207"/>
      <c r="J88" s="207"/>
      <c r="K88" s="207"/>
      <c r="L88" s="207"/>
      <c r="M88" s="208"/>
      <c r="N88" s="207"/>
      <c r="O88" s="208"/>
      <c r="P88" s="207"/>
      <c r="Q88" s="208"/>
      <c r="R88" s="207"/>
      <c r="S88" s="207">
        <v>1.042</v>
      </c>
    </row>
    <row r="89" spans="1:19" s="9" customFormat="1" ht="12.75" hidden="1" customHeight="1" x14ac:dyDescent="0.2">
      <c r="A89" s="200"/>
      <c r="B89" s="200"/>
      <c r="C89" s="205"/>
      <c r="D89" s="205"/>
      <c r="E89" s="205"/>
      <c r="F89" s="205"/>
      <c r="G89" s="205"/>
      <c r="H89" s="205"/>
      <c r="I89" s="211"/>
      <c r="J89" s="210"/>
      <c r="K89" s="207"/>
      <c r="L89" s="207"/>
      <c r="M89" s="208"/>
      <c r="N89" s="207"/>
      <c r="O89" s="208"/>
      <c r="P89" s="207"/>
      <c r="Q89" s="208"/>
      <c r="R89" s="207"/>
      <c r="S89" s="203" t="s">
        <v>65</v>
      </c>
    </row>
    <row r="90" spans="1:19" s="9" customFormat="1" ht="12.75" hidden="1" customHeight="1" x14ac:dyDescent="0.25">
      <c r="A90" s="200"/>
      <c r="B90" s="200"/>
      <c r="C90" s="204"/>
      <c r="D90" s="204"/>
      <c r="E90" s="204"/>
      <c r="F90" s="204"/>
      <c r="G90" s="204"/>
      <c r="H90" s="204"/>
      <c r="I90" s="211"/>
      <c r="J90" s="210"/>
      <c r="K90" s="207"/>
      <c r="L90" s="207"/>
      <c r="M90" s="208"/>
      <c r="N90" s="207"/>
      <c r="O90" s="208"/>
      <c r="P90" s="207"/>
      <c r="Q90" s="208"/>
      <c r="R90" s="203"/>
      <c r="S90" s="203" t="s">
        <v>52</v>
      </c>
    </row>
    <row r="91" spans="1:19" s="9" customFormat="1" ht="12.75" hidden="1" customHeight="1" x14ac:dyDescent="0.2">
      <c r="A91" s="200"/>
      <c r="B91" s="200"/>
      <c r="C91" s="201"/>
      <c r="D91" s="201"/>
      <c r="E91" s="201"/>
      <c r="F91" s="201"/>
      <c r="G91" s="201"/>
      <c r="H91" s="201"/>
      <c r="I91" s="212" t="s">
        <v>66</v>
      </c>
      <c r="J91" s="213"/>
      <c r="K91" s="221">
        <f>Q91/4</f>
        <v>1091</v>
      </c>
      <c r="L91" s="213"/>
      <c r="M91" s="221">
        <f>O91</f>
        <v>2182</v>
      </c>
      <c r="N91" s="213"/>
      <c r="O91" s="221">
        <f>Q91/2</f>
        <v>2182</v>
      </c>
      <c r="P91" s="213"/>
      <c r="Q91" s="221">
        <v>4364</v>
      </c>
      <c r="R91" s="207"/>
      <c r="S91" s="208"/>
    </row>
    <row r="92" spans="1:19" s="9" customFormat="1" ht="12.75" hidden="1" customHeight="1" x14ac:dyDescent="0.2">
      <c r="A92" s="200"/>
      <c r="B92" s="200"/>
      <c r="C92" s="205"/>
      <c r="D92" s="205"/>
      <c r="E92" s="205"/>
      <c r="F92" s="205"/>
      <c r="G92" s="205"/>
      <c r="H92" s="205"/>
      <c r="I92" s="212" t="s">
        <v>67</v>
      </c>
      <c r="J92" s="213"/>
      <c r="K92" s="218">
        <f>K91*$S$88</f>
        <v>1136.8220000000001</v>
      </c>
      <c r="L92" s="218">
        <f t="shared" ref="L92:Q98" si="0">L91*$S$88</f>
        <v>0</v>
      </c>
      <c r="M92" s="218">
        <f>M91*$S$88</f>
        <v>2273.6440000000002</v>
      </c>
      <c r="N92" s="218">
        <f t="shared" si="0"/>
        <v>0</v>
      </c>
      <c r="O92" s="218">
        <f>Q92/2</f>
        <v>2273.6440000000002</v>
      </c>
      <c r="P92" s="218">
        <f t="shared" si="0"/>
        <v>0</v>
      </c>
      <c r="Q92" s="218">
        <f>Q91*$S$88</f>
        <v>4547.2880000000005</v>
      </c>
      <c r="R92" s="207"/>
      <c r="S92" s="208"/>
    </row>
    <row r="93" spans="1:19" s="9" customFormat="1" ht="12.75" hidden="1" customHeight="1" x14ac:dyDescent="0.2">
      <c r="A93" s="200"/>
      <c r="B93" s="200"/>
      <c r="C93" s="201"/>
      <c r="D93" s="201"/>
      <c r="E93" s="201"/>
      <c r="F93" s="201"/>
      <c r="G93" s="201"/>
      <c r="H93" s="201"/>
      <c r="I93" s="212" t="s">
        <v>142</v>
      </c>
      <c r="J93" s="213"/>
      <c r="K93" s="218">
        <f t="shared" ref="K93:K98" si="1">K92*$S$88</f>
        <v>1184.5685240000003</v>
      </c>
      <c r="L93" s="213"/>
      <c r="M93" s="218">
        <f t="shared" si="0"/>
        <v>2369.1370480000005</v>
      </c>
      <c r="N93" s="213"/>
      <c r="O93" s="218">
        <f t="shared" si="0"/>
        <v>2369.1370480000005</v>
      </c>
      <c r="P93" s="213"/>
      <c r="Q93" s="218">
        <f t="shared" si="0"/>
        <v>4738.274096000001</v>
      </c>
      <c r="R93" s="207"/>
      <c r="S93" s="208"/>
    </row>
    <row r="94" spans="1:19" s="9" customFormat="1" ht="12.75" hidden="1" customHeight="1" x14ac:dyDescent="0.2">
      <c r="A94" s="200"/>
      <c r="B94" s="200"/>
      <c r="C94" s="201"/>
      <c r="D94" s="201"/>
      <c r="E94" s="201"/>
      <c r="F94" s="201"/>
      <c r="G94" s="201"/>
      <c r="H94" s="201"/>
      <c r="I94" s="212" t="s">
        <v>146</v>
      </c>
      <c r="J94" s="213"/>
      <c r="K94" s="218">
        <f t="shared" si="1"/>
        <v>1234.3204020080002</v>
      </c>
      <c r="L94" s="213"/>
      <c r="M94" s="218">
        <f t="shared" si="0"/>
        <v>2468.6408040160004</v>
      </c>
      <c r="N94" s="213"/>
      <c r="O94" s="218">
        <f t="shared" si="0"/>
        <v>2468.6408040160004</v>
      </c>
      <c r="P94" s="213"/>
      <c r="Q94" s="218">
        <f>Q93*$S$88</f>
        <v>4937.2816080320008</v>
      </c>
      <c r="R94" s="207"/>
      <c r="S94" s="208"/>
    </row>
    <row r="95" spans="1:19" s="9" customFormat="1" ht="12.75" hidden="1" customHeight="1" x14ac:dyDescent="0.2">
      <c r="A95" s="200"/>
      <c r="B95" s="200"/>
      <c r="C95" s="201"/>
      <c r="D95" s="201"/>
      <c r="E95" s="201"/>
      <c r="F95" s="201"/>
      <c r="G95" s="201"/>
      <c r="H95" s="201"/>
      <c r="I95" s="212" t="s">
        <v>147</v>
      </c>
      <c r="J95" s="213"/>
      <c r="K95" s="218">
        <f t="shared" si="1"/>
        <v>1286.1618588923363</v>
      </c>
      <c r="L95" s="213"/>
      <c r="M95" s="218">
        <f t="shared" si="0"/>
        <v>2572.3237177846727</v>
      </c>
      <c r="N95" s="213"/>
      <c r="O95" s="218">
        <f t="shared" si="0"/>
        <v>2572.3237177846727</v>
      </c>
      <c r="P95" s="213"/>
      <c r="Q95" s="218">
        <f>Q94*$S$88</f>
        <v>5144.6474355693454</v>
      </c>
      <c r="R95" s="207"/>
      <c r="S95" s="208"/>
    </row>
    <row r="96" spans="1:19" s="9" customFormat="1" ht="12.75" hidden="1" customHeight="1" x14ac:dyDescent="0.2">
      <c r="A96" s="200"/>
      <c r="B96" s="200"/>
      <c r="C96" s="201"/>
      <c r="D96" s="201"/>
      <c r="E96" s="201"/>
      <c r="F96" s="201"/>
      <c r="G96" s="201"/>
      <c r="H96" s="201"/>
      <c r="I96" s="212" t="s">
        <v>165</v>
      </c>
      <c r="J96" s="213"/>
      <c r="K96" s="218">
        <f t="shared" si="1"/>
        <v>1340.1806569658145</v>
      </c>
      <c r="L96" s="213"/>
      <c r="M96" s="218">
        <f t="shared" si="0"/>
        <v>2680.361313931629</v>
      </c>
      <c r="N96" s="213"/>
      <c r="O96" s="218">
        <f t="shared" si="0"/>
        <v>2680.361313931629</v>
      </c>
      <c r="P96" s="213"/>
      <c r="Q96" s="218">
        <f>Q95*$S$88</f>
        <v>5360.7226278632579</v>
      </c>
      <c r="R96" s="207"/>
      <c r="S96" s="208"/>
    </row>
    <row r="97" spans="1:19" s="9" customFormat="1" ht="12.75" hidden="1" customHeight="1" x14ac:dyDescent="0.2">
      <c r="A97" s="200"/>
      <c r="B97" s="200"/>
      <c r="C97" s="201"/>
      <c r="D97" s="201"/>
      <c r="E97" s="201"/>
      <c r="F97" s="201"/>
      <c r="G97" s="201"/>
      <c r="H97" s="201"/>
      <c r="I97" s="212" t="s">
        <v>169</v>
      </c>
      <c r="J97" s="213"/>
      <c r="K97" s="218">
        <f t="shared" si="1"/>
        <v>1396.4682445583787</v>
      </c>
      <c r="L97" s="213"/>
      <c r="M97" s="218">
        <f t="shared" si="0"/>
        <v>2792.9364891167575</v>
      </c>
      <c r="N97" s="213"/>
      <c r="O97" s="218">
        <f t="shared" si="0"/>
        <v>2792.9364891167575</v>
      </c>
      <c r="P97" s="213"/>
      <c r="Q97" s="218">
        <f>Q96*$S$88</f>
        <v>5585.8729782335149</v>
      </c>
      <c r="R97" s="207"/>
      <c r="S97" s="208"/>
    </row>
    <row r="98" spans="1:19" s="9" customFormat="1" ht="12.75" hidden="1" customHeight="1" x14ac:dyDescent="0.2">
      <c r="A98" s="200"/>
      <c r="B98" s="200"/>
      <c r="C98" s="201"/>
      <c r="D98" s="201"/>
      <c r="E98" s="201"/>
      <c r="F98" s="201"/>
      <c r="G98" s="201"/>
      <c r="H98" s="201"/>
      <c r="I98" s="212" t="s">
        <v>174</v>
      </c>
      <c r="J98" s="213"/>
      <c r="K98" s="218">
        <f t="shared" si="1"/>
        <v>1455.1199108298306</v>
      </c>
      <c r="L98" s="213"/>
      <c r="M98" s="218">
        <f t="shared" si="0"/>
        <v>2910.2398216596612</v>
      </c>
      <c r="N98" s="213"/>
      <c r="O98" s="218">
        <f t="shared" si="0"/>
        <v>2910.2398216596612</v>
      </c>
      <c r="P98" s="213"/>
      <c r="Q98" s="218">
        <f t="shared" si="0"/>
        <v>5820.4796433193223</v>
      </c>
      <c r="R98" s="207"/>
      <c r="S98" s="208"/>
    </row>
    <row r="99" spans="1:19" s="9" customFormat="1" ht="12.75" hidden="1" customHeight="1" x14ac:dyDescent="0.2">
      <c r="A99" s="200"/>
      <c r="B99" s="200"/>
      <c r="C99" s="201"/>
      <c r="D99" s="201"/>
      <c r="E99" s="201"/>
      <c r="F99" s="201"/>
      <c r="G99" s="201"/>
      <c r="H99" s="201"/>
      <c r="I99" s="212"/>
      <c r="J99" s="214"/>
      <c r="K99" s="215"/>
      <c r="L99" s="213"/>
      <c r="M99" s="215"/>
      <c r="N99" s="213"/>
      <c r="O99" s="215"/>
      <c r="P99" s="213"/>
      <c r="Q99" s="215"/>
      <c r="R99" s="207"/>
      <c r="S99" s="208"/>
    </row>
    <row r="100" spans="1:19" s="9" customFormat="1" ht="12.75" hidden="1" customHeight="1" x14ac:dyDescent="0.2">
      <c r="A100" s="200"/>
      <c r="B100" s="200"/>
      <c r="C100" s="201"/>
      <c r="D100" s="201"/>
      <c r="E100" s="201"/>
      <c r="F100" s="201"/>
      <c r="G100" s="201"/>
      <c r="H100" s="201"/>
      <c r="I100" s="212" t="s">
        <v>68</v>
      </c>
      <c r="J100" s="214"/>
      <c r="K100" s="219">
        <f>Q100/4</f>
        <v>1059.25</v>
      </c>
      <c r="L100" s="213"/>
      <c r="M100" s="219">
        <f>Q100/2</f>
        <v>2118.5</v>
      </c>
      <c r="N100" s="213"/>
      <c r="O100" s="219">
        <f>Q100/2</f>
        <v>2118.5</v>
      </c>
      <c r="P100" s="213"/>
      <c r="Q100" s="219">
        <v>4237</v>
      </c>
      <c r="R100" s="207"/>
      <c r="S100" s="208"/>
    </row>
    <row r="101" spans="1:19" s="9" customFormat="1" ht="12.75" hidden="1" customHeight="1" x14ac:dyDescent="0.2">
      <c r="A101" s="200"/>
      <c r="B101" s="200"/>
      <c r="C101" s="205"/>
      <c r="D101" s="205"/>
      <c r="E101" s="205"/>
      <c r="F101" s="205"/>
      <c r="G101" s="205"/>
      <c r="H101" s="205"/>
      <c r="I101" s="212" t="s">
        <v>69</v>
      </c>
      <c r="J101" s="213"/>
      <c r="K101" s="218">
        <f>M101/2</f>
        <v>1091</v>
      </c>
      <c r="L101" s="213"/>
      <c r="M101" s="218">
        <f>O101</f>
        <v>2182</v>
      </c>
      <c r="N101" s="213"/>
      <c r="O101" s="218">
        <f>Q101/2</f>
        <v>2182</v>
      </c>
      <c r="P101" s="213"/>
      <c r="Q101" s="218">
        <v>4364</v>
      </c>
      <c r="R101" s="207"/>
      <c r="S101" s="208"/>
    </row>
    <row r="102" spans="1:19" s="9" customFormat="1" ht="12.75" hidden="1" customHeight="1" x14ac:dyDescent="0.2">
      <c r="A102" s="200"/>
      <c r="B102" s="200"/>
      <c r="C102" s="201"/>
      <c r="D102" s="202"/>
      <c r="E102" s="201"/>
      <c r="F102" s="201"/>
      <c r="G102" s="201"/>
      <c r="H102" s="201"/>
      <c r="I102" s="212" t="s">
        <v>143</v>
      </c>
      <c r="J102" s="213"/>
      <c r="K102" s="218">
        <f t="shared" ref="K102:K107" si="2">K101*$S$88</f>
        <v>1136.8220000000001</v>
      </c>
      <c r="L102" s="213"/>
      <c r="M102" s="218">
        <f t="shared" ref="M102:M107" si="3">M101*$S$88</f>
        <v>2273.6440000000002</v>
      </c>
      <c r="N102" s="213"/>
      <c r="O102" s="218">
        <f t="shared" ref="O102:O107" si="4">O101*$S$88</f>
        <v>2273.6440000000002</v>
      </c>
      <c r="P102" s="213"/>
      <c r="Q102" s="218">
        <f t="shared" ref="Q102:Q107" si="5">Q101*$S$88</f>
        <v>4547.2880000000005</v>
      </c>
      <c r="R102" s="207"/>
      <c r="S102" s="208"/>
    </row>
    <row r="103" spans="1:19" s="9" customFormat="1" ht="12.75" hidden="1" customHeight="1" x14ac:dyDescent="0.2">
      <c r="A103" s="58"/>
      <c r="B103" s="58"/>
      <c r="C103" s="2"/>
      <c r="D103" s="2"/>
      <c r="E103" s="2"/>
      <c r="F103" s="2"/>
      <c r="G103" s="2"/>
      <c r="H103" s="2"/>
      <c r="I103" s="212" t="s">
        <v>148</v>
      </c>
      <c r="J103" s="213"/>
      <c r="K103" s="218">
        <f t="shared" si="2"/>
        <v>1184.5685240000003</v>
      </c>
      <c r="L103" s="213"/>
      <c r="M103" s="218">
        <f t="shared" si="3"/>
        <v>2369.1370480000005</v>
      </c>
      <c r="N103" s="213"/>
      <c r="O103" s="218">
        <f t="shared" si="4"/>
        <v>2369.1370480000005</v>
      </c>
      <c r="P103" s="213"/>
      <c r="Q103" s="218">
        <f t="shared" si="5"/>
        <v>4738.274096000001</v>
      </c>
      <c r="R103" s="207"/>
      <c r="S103" s="208"/>
    </row>
    <row r="104" spans="1:19" s="9" customFormat="1" ht="12.75" hidden="1" customHeight="1" x14ac:dyDescent="0.2">
      <c r="A104" s="58"/>
      <c r="B104" s="58"/>
      <c r="C104" s="2"/>
      <c r="D104" s="2"/>
      <c r="E104" s="2"/>
      <c r="F104" s="2"/>
      <c r="G104" s="2"/>
      <c r="H104" s="2"/>
      <c r="I104" s="212" t="s">
        <v>149</v>
      </c>
      <c r="J104" s="213"/>
      <c r="K104" s="218">
        <f t="shared" si="2"/>
        <v>1234.3204020080002</v>
      </c>
      <c r="L104" s="216"/>
      <c r="M104" s="218">
        <f t="shared" si="3"/>
        <v>2468.6408040160004</v>
      </c>
      <c r="N104" s="216"/>
      <c r="O104" s="218">
        <f t="shared" si="4"/>
        <v>2468.6408040160004</v>
      </c>
      <c r="P104" s="216"/>
      <c r="Q104" s="218">
        <f t="shared" si="5"/>
        <v>4937.2816080320008</v>
      </c>
      <c r="R104" s="207"/>
      <c r="S104" s="208"/>
    </row>
    <row r="105" spans="1:19" s="9" customFormat="1" ht="12.75" hidden="1" customHeight="1" x14ac:dyDescent="0.2">
      <c r="A105" s="58"/>
      <c r="B105" s="58"/>
      <c r="C105" s="2"/>
      <c r="D105" s="2"/>
      <c r="E105" s="2"/>
      <c r="F105" s="2"/>
      <c r="G105" s="2"/>
      <c r="H105" s="2"/>
      <c r="I105" s="212" t="s">
        <v>162</v>
      </c>
      <c r="J105" s="213"/>
      <c r="K105" s="218">
        <f t="shared" si="2"/>
        <v>1286.1618588923363</v>
      </c>
      <c r="L105" s="216"/>
      <c r="M105" s="218">
        <f t="shared" si="3"/>
        <v>2572.3237177846727</v>
      </c>
      <c r="N105" s="216"/>
      <c r="O105" s="218">
        <f t="shared" si="4"/>
        <v>2572.3237177846727</v>
      </c>
      <c r="P105" s="216"/>
      <c r="Q105" s="218">
        <f t="shared" si="5"/>
        <v>5144.6474355693454</v>
      </c>
      <c r="R105" s="207"/>
      <c r="S105" s="208"/>
    </row>
    <row r="106" spans="1:19" s="9" customFormat="1" ht="12.75" hidden="1" customHeight="1" x14ac:dyDescent="0.2">
      <c r="A106" s="58"/>
      <c r="B106" s="58"/>
      <c r="C106" s="2"/>
      <c r="D106" s="2"/>
      <c r="E106" s="2"/>
      <c r="F106" s="2"/>
      <c r="G106" s="2"/>
      <c r="H106" s="2"/>
      <c r="I106" s="212" t="s">
        <v>167</v>
      </c>
      <c r="J106" s="213"/>
      <c r="K106" s="218">
        <f t="shared" si="2"/>
        <v>1340.1806569658145</v>
      </c>
      <c r="L106" s="216"/>
      <c r="M106" s="218">
        <f t="shared" si="3"/>
        <v>2680.361313931629</v>
      </c>
      <c r="N106" s="216"/>
      <c r="O106" s="218">
        <f t="shared" si="4"/>
        <v>2680.361313931629</v>
      </c>
      <c r="P106" s="216"/>
      <c r="Q106" s="218">
        <f t="shared" si="5"/>
        <v>5360.7226278632579</v>
      </c>
      <c r="R106" s="207"/>
      <c r="S106" s="208"/>
    </row>
    <row r="107" spans="1:19" s="9" customFormat="1" ht="12.75" hidden="1" customHeight="1" x14ac:dyDescent="0.2">
      <c r="A107" s="58"/>
      <c r="B107" s="58"/>
      <c r="C107" s="2"/>
      <c r="D107" s="2"/>
      <c r="E107" s="2"/>
      <c r="F107" s="2"/>
      <c r="G107" s="2"/>
      <c r="H107" s="2"/>
      <c r="I107" s="212" t="s">
        <v>170</v>
      </c>
      <c r="J107" s="213"/>
      <c r="K107" s="218">
        <f t="shared" si="2"/>
        <v>1396.4682445583787</v>
      </c>
      <c r="L107" s="216"/>
      <c r="M107" s="218">
        <f t="shared" si="3"/>
        <v>2792.9364891167575</v>
      </c>
      <c r="N107" s="216"/>
      <c r="O107" s="218">
        <f t="shared" si="4"/>
        <v>2792.9364891167575</v>
      </c>
      <c r="P107" s="216"/>
      <c r="Q107" s="218">
        <f t="shared" si="5"/>
        <v>5585.8729782335149</v>
      </c>
      <c r="R107" s="207"/>
      <c r="S107" s="208"/>
    </row>
    <row r="108" spans="1:19" s="9" customFormat="1" ht="12.75" hidden="1" customHeight="1" x14ac:dyDescent="0.2">
      <c r="A108" s="58"/>
      <c r="B108" s="58"/>
      <c r="C108" s="2"/>
      <c r="D108" s="2"/>
      <c r="E108" s="2"/>
      <c r="F108" s="2"/>
      <c r="G108" s="2"/>
      <c r="H108" s="2"/>
      <c r="I108" s="212"/>
      <c r="J108" s="213"/>
      <c r="K108" s="215"/>
      <c r="L108" s="213"/>
      <c r="M108" s="215"/>
      <c r="N108" s="213"/>
      <c r="O108" s="215"/>
      <c r="P108" s="213"/>
      <c r="Q108" s="215"/>
      <c r="R108" s="207"/>
      <c r="S108" s="208"/>
    </row>
    <row r="109" spans="1:19" s="16" customFormat="1" ht="12.75" hidden="1" customHeight="1" x14ac:dyDescent="0.2">
      <c r="C109" s="18"/>
      <c r="D109" s="18"/>
      <c r="E109" s="18"/>
      <c r="F109" s="18"/>
      <c r="G109" s="18"/>
      <c r="H109" s="18"/>
      <c r="I109" s="212" t="s">
        <v>70</v>
      </c>
      <c r="J109" s="213"/>
      <c r="K109" s="220">
        <f>Q109/4</f>
        <v>606.25</v>
      </c>
      <c r="L109" s="213"/>
      <c r="M109" s="220">
        <f>Q109/2</f>
        <v>1212.5</v>
      </c>
      <c r="N109" s="213"/>
      <c r="O109" s="220">
        <f>Q109/2</f>
        <v>1212.5</v>
      </c>
      <c r="P109" s="217"/>
      <c r="Q109" s="220">
        <v>2425</v>
      </c>
      <c r="R109" s="210"/>
      <c r="S109" s="210"/>
    </row>
    <row r="110" spans="1:19" s="16" customFormat="1" ht="12.75" hidden="1" customHeight="1" x14ac:dyDescent="0.2">
      <c r="C110" s="18"/>
      <c r="D110" s="18"/>
      <c r="E110" s="18"/>
      <c r="F110" s="18"/>
      <c r="G110" s="18"/>
      <c r="H110" s="18"/>
      <c r="I110" s="212" t="s">
        <v>71</v>
      </c>
      <c r="J110" s="213"/>
      <c r="K110" s="218">
        <f>K109*$S$88</f>
        <v>631.71249999999998</v>
      </c>
      <c r="L110" s="213"/>
      <c r="M110" s="218">
        <f>M109*$S$88</f>
        <v>1263.425</v>
      </c>
      <c r="N110" s="213"/>
      <c r="O110" s="218">
        <f>O109*$S$88</f>
        <v>1263.425</v>
      </c>
      <c r="P110" s="217"/>
      <c r="Q110" s="218">
        <f>Q109*S88</f>
        <v>2526.85</v>
      </c>
      <c r="R110" s="210"/>
      <c r="S110" s="210"/>
    </row>
    <row r="111" spans="1:19" s="16" customFormat="1" ht="12.75" hidden="1" customHeight="1" x14ac:dyDescent="0.2">
      <c r="C111" s="18"/>
      <c r="D111" s="18"/>
      <c r="E111" s="18"/>
      <c r="F111" s="18"/>
      <c r="G111" s="18"/>
      <c r="H111" s="18"/>
      <c r="I111" s="212" t="s">
        <v>144</v>
      </c>
      <c r="J111" s="213"/>
      <c r="K111" s="218">
        <f t="shared" ref="K111:K116" si="6">K110*$S$88</f>
        <v>658.24442499999998</v>
      </c>
      <c r="L111" s="213"/>
      <c r="M111" s="218">
        <f t="shared" ref="M111:M115" si="7">M110*$S$88</f>
        <v>1316.48885</v>
      </c>
      <c r="N111" s="213"/>
      <c r="O111" s="218">
        <f t="shared" ref="O111:O116" si="8">O110*$S$88</f>
        <v>1316.48885</v>
      </c>
      <c r="P111" s="217"/>
      <c r="Q111" s="218">
        <f t="shared" ref="Q111:Q116" si="9">Q110*$S$88</f>
        <v>2632.9776999999999</v>
      </c>
      <c r="R111" s="210"/>
      <c r="S111" s="210"/>
    </row>
    <row r="112" spans="1:19" s="16" customFormat="1" ht="12.75" hidden="1" customHeight="1" x14ac:dyDescent="0.2">
      <c r="C112" s="18"/>
      <c r="D112" s="18"/>
      <c r="E112" s="18"/>
      <c r="F112" s="18"/>
      <c r="G112" s="18"/>
      <c r="H112" s="18"/>
      <c r="I112" s="212" t="s">
        <v>150</v>
      </c>
      <c r="J112" s="213"/>
      <c r="K112" s="218">
        <f t="shared" si="6"/>
        <v>685.89069085000006</v>
      </c>
      <c r="L112" s="213"/>
      <c r="M112" s="218">
        <f t="shared" si="7"/>
        <v>1371.7813817000001</v>
      </c>
      <c r="N112" s="213"/>
      <c r="O112" s="218">
        <f t="shared" si="8"/>
        <v>1371.7813817000001</v>
      </c>
      <c r="P112" s="217"/>
      <c r="Q112" s="218">
        <f t="shared" si="9"/>
        <v>2743.5627634000002</v>
      </c>
      <c r="R112" s="210"/>
      <c r="S112" s="210"/>
    </row>
    <row r="113" spans="3:19" s="16" customFormat="1" ht="12.75" hidden="1" customHeight="1" x14ac:dyDescent="0.2">
      <c r="C113" s="18"/>
      <c r="D113" s="18"/>
      <c r="E113" s="18"/>
      <c r="F113" s="18"/>
      <c r="G113" s="18"/>
      <c r="H113" s="18"/>
      <c r="I113" s="212" t="s">
        <v>151</v>
      </c>
      <c r="J113" s="213"/>
      <c r="K113" s="218">
        <f t="shared" si="6"/>
        <v>714.6980998657001</v>
      </c>
      <c r="L113" s="213"/>
      <c r="M113" s="218">
        <f t="shared" si="7"/>
        <v>1429.3961997314002</v>
      </c>
      <c r="N113" s="213"/>
      <c r="O113" s="218">
        <f t="shared" si="8"/>
        <v>1429.3961997314002</v>
      </c>
      <c r="P113" s="217"/>
      <c r="Q113" s="218">
        <f t="shared" si="9"/>
        <v>2858.7923994628004</v>
      </c>
      <c r="R113" s="210"/>
      <c r="S113" s="210"/>
    </row>
    <row r="114" spans="3:19" s="16" customFormat="1" ht="12.75" hidden="1" customHeight="1" x14ac:dyDescent="0.2">
      <c r="C114" s="18"/>
      <c r="D114" s="18"/>
      <c r="E114" s="18"/>
      <c r="F114" s="18"/>
      <c r="G114" s="18"/>
      <c r="H114" s="18"/>
      <c r="I114" s="212" t="s">
        <v>166</v>
      </c>
      <c r="J114" s="213"/>
      <c r="K114" s="218">
        <f t="shared" si="6"/>
        <v>744.7154200600595</v>
      </c>
      <c r="L114" s="213"/>
      <c r="M114" s="218">
        <f t="shared" si="7"/>
        <v>1489.430840120119</v>
      </c>
      <c r="N114" s="213"/>
      <c r="O114" s="218">
        <f t="shared" si="8"/>
        <v>1489.430840120119</v>
      </c>
      <c r="P114" s="217"/>
      <c r="Q114" s="218">
        <f t="shared" si="9"/>
        <v>2978.861680240238</v>
      </c>
      <c r="R114" s="210"/>
      <c r="S114" s="210"/>
    </row>
    <row r="115" spans="3:19" s="16" customFormat="1" ht="12.75" hidden="1" customHeight="1" x14ac:dyDescent="0.2">
      <c r="C115" s="18"/>
      <c r="D115" s="18"/>
      <c r="E115" s="18"/>
      <c r="F115" s="18"/>
      <c r="G115" s="18"/>
      <c r="H115" s="18"/>
      <c r="I115" s="212" t="s">
        <v>171</v>
      </c>
      <c r="J115" s="213"/>
      <c r="K115" s="218">
        <f t="shared" si="6"/>
        <v>775.99346770258205</v>
      </c>
      <c r="L115" s="213"/>
      <c r="M115" s="218">
        <f t="shared" si="7"/>
        <v>1551.9869354051641</v>
      </c>
      <c r="N115" s="213"/>
      <c r="O115" s="218">
        <f t="shared" si="8"/>
        <v>1551.9869354051641</v>
      </c>
      <c r="P115" s="217"/>
      <c r="Q115" s="218">
        <f t="shared" si="9"/>
        <v>3103.9738708103282</v>
      </c>
      <c r="R115" s="210"/>
      <c r="S115" s="210"/>
    </row>
    <row r="116" spans="3:19" s="16" customFormat="1" ht="12.75" hidden="1" customHeight="1" x14ac:dyDescent="0.2">
      <c r="C116" s="18"/>
      <c r="D116" s="18"/>
      <c r="E116" s="18"/>
      <c r="F116" s="18"/>
      <c r="G116" s="18"/>
      <c r="H116" s="18"/>
      <c r="I116" s="212" t="s">
        <v>175</v>
      </c>
      <c r="J116" s="213"/>
      <c r="K116" s="218">
        <f t="shared" si="6"/>
        <v>808.58519334609048</v>
      </c>
      <c r="L116" s="213"/>
      <c r="M116" s="218">
        <f>M115*$S$88</f>
        <v>1617.170386692181</v>
      </c>
      <c r="N116" s="213"/>
      <c r="O116" s="218">
        <f t="shared" si="8"/>
        <v>1617.170386692181</v>
      </c>
      <c r="P116" s="217"/>
      <c r="Q116" s="218">
        <f t="shared" si="9"/>
        <v>3234.3407733843619</v>
      </c>
      <c r="R116" s="210"/>
      <c r="S116" s="210"/>
    </row>
    <row r="117" spans="3:19" s="16" customFormat="1" ht="12.75" hidden="1" customHeight="1" x14ac:dyDescent="0.2">
      <c r="C117" s="18"/>
      <c r="D117" s="18"/>
      <c r="E117" s="18"/>
      <c r="F117" s="18"/>
      <c r="G117" s="18"/>
      <c r="H117" s="18"/>
      <c r="I117" s="213"/>
      <c r="J117" s="213"/>
      <c r="K117" s="215"/>
      <c r="L117" s="213"/>
      <c r="M117" s="215"/>
      <c r="N117" s="213"/>
      <c r="O117" s="215"/>
      <c r="P117" s="213"/>
      <c r="Q117" s="215"/>
      <c r="R117" s="210"/>
      <c r="S117" s="210"/>
    </row>
    <row r="118" spans="3:19" s="16" customFormat="1" ht="12.75" hidden="1" customHeight="1" x14ac:dyDescent="0.2">
      <c r="C118" s="18"/>
      <c r="D118" s="18"/>
      <c r="E118" s="18"/>
      <c r="F118" s="18"/>
      <c r="G118" s="18"/>
      <c r="H118" s="18"/>
      <c r="I118" s="229" t="s">
        <v>152</v>
      </c>
      <c r="J118" s="229"/>
      <c r="K118" s="229"/>
      <c r="L118" s="229"/>
      <c r="M118" s="229"/>
      <c r="N118" s="229"/>
      <c r="O118" s="229"/>
      <c r="P118" s="229"/>
      <c r="Q118" s="229"/>
      <c r="R118" s="210"/>
      <c r="S118" s="210"/>
    </row>
    <row r="119" spans="3:19" s="16" customFormat="1" ht="12.75" hidden="1" customHeight="1" x14ac:dyDescent="0.2">
      <c r="C119" s="18"/>
      <c r="D119" s="18"/>
      <c r="E119" s="18"/>
      <c r="F119" s="18"/>
      <c r="G119" s="18"/>
      <c r="H119" s="18"/>
      <c r="I119" s="214"/>
      <c r="J119" s="213"/>
      <c r="K119" s="215" t="s">
        <v>60</v>
      </c>
      <c r="L119" s="213"/>
      <c r="M119" s="215" t="s">
        <v>61</v>
      </c>
      <c r="N119" s="213"/>
      <c r="O119" s="215" t="s">
        <v>62</v>
      </c>
      <c r="P119" s="213"/>
      <c r="Q119" s="215" t="s">
        <v>63</v>
      </c>
      <c r="R119" s="210"/>
      <c r="S119" s="210"/>
    </row>
    <row r="120" spans="3:19" s="16" customFormat="1" ht="12.75" hidden="1" customHeight="1" x14ac:dyDescent="0.2">
      <c r="C120" s="18"/>
      <c r="D120" s="18"/>
      <c r="E120" s="18"/>
      <c r="F120" s="18"/>
      <c r="G120" s="18"/>
      <c r="H120" s="18"/>
      <c r="I120" s="212"/>
      <c r="J120" s="213"/>
      <c r="K120" s="214"/>
      <c r="L120" s="214"/>
      <c r="M120" s="215"/>
      <c r="N120" s="213"/>
      <c r="O120" s="215"/>
      <c r="P120" s="213"/>
      <c r="Q120" s="215"/>
      <c r="R120" s="210"/>
      <c r="S120" s="210"/>
    </row>
    <row r="121" spans="3:19" s="16" customFormat="1" ht="12.75" hidden="1" customHeight="1" x14ac:dyDescent="0.2">
      <c r="C121" s="18"/>
      <c r="D121" s="18"/>
      <c r="E121" s="18"/>
      <c r="F121" s="18"/>
      <c r="G121" s="18"/>
      <c r="H121" s="18"/>
      <c r="I121" s="212" t="s">
        <v>66</v>
      </c>
      <c r="J121" s="214"/>
      <c r="K121" s="221">
        <f>Q121/4</f>
        <v>1258</v>
      </c>
      <c r="L121" s="213"/>
      <c r="M121" s="221">
        <f>O121</f>
        <v>2516</v>
      </c>
      <c r="N121" s="213"/>
      <c r="O121" s="221">
        <f>Q121/2</f>
        <v>2516</v>
      </c>
      <c r="P121" s="213"/>
      <c r="Q121" s="221">
        <v>5032</v>
      </c>
      <c r="R121" s="210"/>
      <c r="S121" s="210"/>
    </row>
    <row r="122" spans="3:19" s="16" customFormat="1" ht="12.75" hidden="1" customHeight="1" x14ac:dyDescent="0.2">
      <c r="C122" s="18"/>
      <c r="D122" s="18"/>
      <c r="E122" s="18"/>
      <c r="F122" s="18"/>
      <c r="G122" s="18"/>
      <c r="H122" s="18"/>
      <c r="I122" s="212" t="s">
        <v>67</v>
      </c>
      <c r="J122" s="214"/>
      <c r="K122" s="218">
        <f>K121*$S$88</f>
        <v>1310.836</v>
      </c>
      <c r="L122" s="213"/>
      <c r="M122" s="218">
        <f>M121*$S$88</f>
        <v>2621.672</v>
      </c>
      <c r="N122" s="213"/>
      <c r="O122" s="218">
        <f>O121*$S$88</f>
        <v>2621.672</v>
      </c>
      <c r="P122" s="213"/>
      <c r="Q122" s="218">
        <f t="shared" ref="Q122:Q128" si="10">Q121*$S$88</f>
        <v>5243.3440000000001</v>
      </c>
      <c r="R122" s="210"/>
      <c r="S122" s="210"/>
    </row>
    <row r="123" spans="3:19" s="16" customFormat="1" ht="15" hidden="1" x14ac:dyDescent="0.2">
      <c r="I123" s="212" t="s">
        <v>142</v>
      </c>
      <c r="J123" s="214"/>
      <c r="K123" s="218">
        <f t="shared" ref="K123:K128" si="11">K122*$S$88</f>
        <v>1365.891112</v>
      </c>
      <c r="L123" s="213"/>
      <c r="M123" s="218">
        <f t="shared" ref="M123:M128" si="12">M122*$S$88</f>
        <v>2731.782224</v>
      </c>
      <c r="N123" s="213"/>
      <c r="O123" s="218">
        <f t="shared" ref="O123:O128" si="13">O122*$S$88</f>
        <v>2731.782224</v>
      </c>
      <c r="P123" s="213"/>
      <c r="Q123" s="218">
        <f t="shared" si="10"/>
        <v>5463.5644480000001</v>
      </c>
      <c r="R123" s="210"/>
      <c r="S123" s="210"/>
    </row>
    <row r="124" spans="3:19" s="16" customFormat="1" ht="15" hidden="1" x14ac:dyDescent="0.2">
      <c r="I124" s="212" t="s">
        <v>146</v>
      </c>
      <c r="J124" s="214"/>
      <c r="K124" s="218">
        <f t="shared" si="11"/>
        <v>1423.2585387040001</v>
      </c>
      <c r="L124" s="213"/>
      <c r="M124" s="218">
        <f t="shared" si="12"/>
        <v>2846.5170774080002</v>
      </c>
      <c r="N124" s="213"/>
      <c r="O124" s="218">
        <f t="shared" si="13"/>
        <v>2846.5170774080002</v>
      </c>
      <c r="P124" s="213"/>
      <c r="Q124" s="218">
        <f t="shared" si="10"/>
        <v>5693.0341548160004</v>
      </c>
      <c r="R124" s="210"/>
      <c r="S124" s="210"/>
    </row>
    <row r="125" spans="3:19" s="16" customFormat="1" ht="15" hidden="1" x14ac:dyDescent="0.2">
      <c r="I125" s="212" t="s">
        <v>147</v>
      </c>
      <c r="J125" s="214"/>
      <c r="K125" s="218">
        <f t="shared" si="11"/>
        <v>1483.0353973295682</v>
      </c>
      <c r="L125" s="213"/>
      <c r="M125" s="218">
        <f t="shared" si="12"/>
        <v>2966.0707946591365</v>
      </c>
      <c r="N125" s="213"/>
      <c r="O125" s="218">
        <f t="shared" si="13"/>
        <v>2966.0707946591365</v>
      </c>
      <c r="P125" s="213"/>
      <c r="Q125" s="218">
        <f t="shared" si="10"/>
        <v>5932.141589318273</v>
      </c>
      <c r="R125" s="210"/>
      <c r="S125" s="210"/>
    </row>
    <row r="126" spans="3:19" s="16" customFormat="1" ht="15" hidden="1" x14ac:dyDescent="0.2">
      <c r="I126" s="212" t="s">
        <v>165</v>
      </c>
      <c r="J126" s="214"/>
      <c r="K126" s="218">
        <f t="shared" si="11"/>
        <v>1545.3228840174102</v>
      </c>
      <c r="L126" s="213"/>
      <c r="M126" s="218">
        <f t="shared" si="12"/>
        <v>3090.6457680348203</v>
      </c>
      <c r="N126" s="213"/>
      <c r="O126" s="218">
        <f t="shared" si="13"/>
        <v>3090.6457680348203</v>
      </c>
      <c r="P126" s="213"/>
      <c r="Q126" s="218">
        <f t="shared" si="10"/>
        <v>6181.2915360696406</v>
      </c>
      <c r="R126" s="210"/>
      <c r="S126" s="210"/>
    </row>
    <row r="127" spans="3:19" s="16" customFormat="1" ht="15" hidden="1" x14ac:dyDescent="0.2">
      <c r="I127" s="212" t="s">
        <v>169</v>
      </c>
      <c r="J127" s="214"/>
      <c r="K127" s="218">
        <f>K126*$S$88</f>
        <v>1610.2264451461415</v>
      </c>
      <c r="L127" s="213"/>
      <c r="M127" s="218">
        <f t="shared" si="12"/>
        <v>3220.452890292283</v>
      </c>
      <c r="N127" s="213"/>
      <c r="O127" s="218">
        <f t="shared" si="13"/>
        <v>3220.452890292283</v>
      </c>
      <c r="P127" s="213"/>
      <c r="Q127" s="218">
        <f t="shared" si="10"/>
        <v>6440.9057805845659</v>
      </c>
      <c r="R127" s="210"/>
      <c r="S127" s="210"/>
    </row>
    <row r="128" spans="3:19" s="16" customFormat="1" ht="15" hidden="1" x14ac:dyDescent="0.2">
      <c r="I128" s="212" t="s">
        <v>174</v>
      </c>
      <c r="J128" s="214"/>
      <c r="K128" s="218">
        <f t="shared" si="11"/>
        <v>1677.8559558422794</v>
      </c>
      <c r="L128" s="213"/>
      <c r="M128" s="218">
        <f t="shared" si="12"/>
        <v>3355.7119116845588</v>
      </c>
      <c r="N128" s="213"/>
      <c r="O128" s="218">
        <f t="shared" si="13"/>
        <v>3355.7119116845588</v>
      </c>
      <c r="P128" s="213"/>
      <c r="Q128" s="218">
        <f t="shared" si="10"/>
        <v>6711.4238233691176</v>
      </c>
      <c r="R128" s="210"/>
      <c r="S128" s="210"/>
    </row>
    <row r="129" spans="9:19" s="16" customFormat="1" ht="15" hidden="1" x14ac:dyDescent="0.2">
      <c r="I129" s="212"/>
      <c r="J129" s="214"/>
      <c r="K129" s="218">
        <v>0</v>
      </c>
      <c r="L129" s="214"/>
      <c r="M129" s="215"/>
      <c r="N129" s="213"/>
      <c r="O129" s="218">
        <v>0</v>
      </c>
      <c r="P129" s="213"/>
      <c r="Q129" s="215"/>
      <c r="R129" s="210"/>
      <c r="S129" s="210"/>
    </row>
    <row r="130" spans="9:19" s="16" customFormat="1" ht="15" hidden="1" x14ac:dyDescent="0.2">
      <c r="I130" s="212" t="s">
        <v>68</v>
      </c>
      <c r="J130" s="214"/>
      <c r="K130" s="219">
        <f>Q130/4</f>
        <v>1221.25</v>
      </c>
      <c r="L130" s="216"/>
      <c r="M130" s="219">
        <f>O130</f>
        <v>2442.5</v>
      </c>
      <c r="N130" s="216"/>
      <c r="O130" s="219">
        <f>Q130/2</f>
        <v>2442.5</v>
      </c>
      <c r="P130" s="216"/>
      <c r="Q130" s="219">
        <v>4885</v>
      </c>
      <c r="R130" s="210"/>
      <c r="S130" s="210"/>
    </row>
    <row r="131" spans="9:19" s="16" customFormat="1" ht="15" hidden="1" x14ac:dyDescent="0.2">
      <c r="I131" s="212" t="s">
        <v>69</v>
      </c>
      <c r="J131" s="214"/>
      <c r="K131" s="218">
        <f>M131/2</f>
        <v>1258</v>
      </c>
      <c r="L131" s="216"/>
      <c r="M131" s="218">
        <f>O131</f>
        <v>2516</v>
      </c>
      <c r="N131" s="216"/>
      <c r="O131" s="218">
        <f>Q131/2</f>
        <v>2516</v>
      </c>
      <c r="P131" s="216"/>
      <c r="Q131" s="218">
        <v>5032</v>
      </c>
      <c r="R131" s="210"/>
      <c r="S131" s="210"/>
    </row>
    <row r="132" spans="9:19" s="16" customFormat="1" ht="15" hidden="1" x14ac:dyDescent="0.2">
      <c r="I132" s="212" t="s">
        <v>143</v>
      </c>
      <c r="J132" s="214"/>
      <c r="K132" s="218">
        <f t="shared" ref="K132:K137" si="14">K131*$S$88</f>
        <v>1310.836</v>
      </c>
      <c r="L132" s="216"/>
      <c r="M132" s="218">
        <f t="shared" ref="M132:M137" si="15">M131*$S$88</f>
        <v>2621.672</v>
      </c>
      <c r="N132" s="216"/>
      <c r="O132" s="218">
        <f t="shared" ref="O132:O137" si="16">O131*$S$88</f>
        <v>2621.672</v>
      </c>
      <c r="P132" s="216"/>
      <c r="Q132" s="218">
        <f t="shared" ref="Q132:Q137" si="17">Q131*$S$88</f>
        <v>5243.3440000000001</v>
      </c>
      <c r="R132" s="210"/>
      <c r="S132" s="210"/>
    </row>
    <row r="133" spans="9:19" s="16" customFormat="1" ht="15" hidden="1" x14ac:dyDescent="0.2">
      <c r="I133" s="212" t="s">
        <v>148</v>
      </c>
      <c r="J133" s="214"/>
      <c r="K133" s="218">
        <f t="shared" si="14"/>
        <v>1365.891112</v>
      </c>
      <c r="L133" s="216"/>
      <c r="M133" s="218">
        <f t="shared" si="15"/>
        <v>2731.782224</v>
      </c>
      <c r="N133" s="216"/>
      <c r="O133" s="218">
        <f t="shared" si="16"/>
        <v>2731.782224</v>
      </c>
      <c r="P133" s="216"/>
      <c r="Q133" s="218">
        <f t="shared" si="17"/>
        <v>5463.5644480000001</v>
      </c>
      <c r="R133" s="210"/>
      <c r="S133" s="210"/>
    </row>
    <row r="134" spans="9:19" s="16" customFormat="1" ht="15" hidden="1" x14ac:dyDescent="0.2">
      <c r="I134" s="212" t="s">
        <v>149</v>
      </c>
      <c r="J134" s="214"/>
      <c r="K134" s="218">
        <f t="shared" si="14"/>
        <v>1423.2585387040001</v>
      </c>
      <c r="L134" s="216"/>
      <c r="M134" s="218">
        <f t="shared" si="15"/>
        <v>2846.5170774080002</v>
      </c>
      <c r="N134" s="216"/>
      <c r="O134" s="218">
        <f t="shared" si="16"/>
        <v>2846.5170774080002</v>
      </c>
      <c r="P134" s="216"/>
      <c r="Q134" s="218">
        <f t="shared" si="17"/>
        <v>5693.0341548160004</v>
      </c>
      <c r="R134" s="210"/>
      <c r="S134" s="210"/>
    </row>
    <row r="135" spans="9:19" s="16" customFormat="1" ht="15" hidden="1" x14ac:dyDescent="0.2">
      <c r="I135" s="212" t="s">
        <v>162</v>
      </c>
      <c r="J135" s="214"/>
      <c r="K135" s="218">
        <f t="shared" si="14"/>
        <v>1483.0353973295682</v>
      </c>
      <c r="L135" s="216"/>
      <c r="M135" s="218">
        <f t="shared" si="15"/>
        <v>2966.0707946591365</v>
      </c>
      <c r="N135" s="216"/>
      <c r="O135" s="218">
        <f t="shared" si="16"/>
        <v>2966.0707946591365</v>
      </c>
      <c r="P135" s="216"/>
      <c r="Q135" s="218">
        <f t="shared" si="17"/>
        <v>5932.141589318273</v>
      </c>
      <c r="R135" s="210"/>
      <c r="S135" s="210"/>
    </row>
    <row r="136" spans="9:19" s="16" customFormat="1" ht="15" hidden="1" x14ac:dyDescent="0.2">
      <c r="I136" s="212" t="s">
        <v>167</v>
      </c>
      <c r="J136" s="214"/>
      <c r="K136" s="218">
        <f t="shared" si="14"/>
        <v>1545.3228840174102</v>
      </c>
      <c r="L136" s="216"/>
      <c r="M136" s="218">
        <f t="shared" si="15"/>
        <v>3090.6457680348203</v>
      </c>
      <c r="N136" s="216"/>
      <c r="O136" s="218">
        <f t="shared" si="16"/>
        <v>3090.6457680348203</v>
      </c>
      <c r="P136" s="216"/>
      <c r="Q136" s="218">
        <f t="shared" si="17"/>
        <v>6181.2915360696406</v>
      </c>
      <c r="R136" s="210"/>
      <c r="S136" s="210"/>
    </row>
    <row r="137" spans="9:19" s="16" customFormat="1" ht="15" hidden="1" x14ac:dyDescent="0.2">
      <c r="I137" s="212" t="s">
        <v>170</v>
      </c>
      <c r="J137" s="214"/>
      <c r="K137" s="218">
        <f t="shared" si="14"/>
        <v>1610.2264451461415</v>
      </c>
      <c r="L137" s="216"/>
      <c r="M137" s="218">
        <f t="shared" si="15"/>
        <v>3220.452890292283</v>
      </c>
      <c r="N137" s="216"/>
      <c r="O137" s="218">
        <f t="shared" si="16"/>
        <v>3220.452890292283</v>
      </c>
      <c r="P137" s="216"/>
      <c r="Q137" s="218">
        <f t="shared" si="17"/>
        <v>6440.9057805845659</v>
      </c>
      <c r="R137" s="210"/>
      <c r="S137" s="210"/>
    </row>
    <row r="138" spans="9:19" s="16" customFormat="1" ht="15" hidden="1" x14ac:dyDescent="0.2">
      <c r="I138" s="212"/>
      <c r="J138" s="214"/>
      <c r="K138" s="218">
        <v>0</v>
      </c>
      <c r="L138" s="214"/>
      <c r="M138" s="215"/>
      <c r="N138" s="213"/>
      <c r="O138" s="218">
        <v>0</v>
      </c>
      <c r="P138" s="213"/>
      <c r="Q138" s="215"/>
      <c r="R138" s="210"/>
      <c r="S138" s="210"/>
    </row>
    <row r="139" spans="9:19" s="16" customFormat="1" ht="15" hidden="1" x14ac:dyDescent="0.2">
      <c r="I139" s="212" t="s">
        <v>70</v>
      </c>
      <c r="J139" s="214"/>
      <c r="K139" s="220">
        <f>Q139/4</f>
        <v>700</v>
      </c>
      <c r="L139" s="213"/>
      <c r="M139" s="220">
        <f>Q139/2</f>
        <v>1400</v>
      </c>
      <c r="N139" s="213"/>
      <c r="O139" s="220">
        <f>Q139/2</f>
        <v>1400</v>
      </c>
      <c r="P139" s="217"/>
      <c r="Q139" s="220">
        <v>2800</v>
      </c>
      <c r="R139" s="210"/>
      <c r="S139" s="210"/>
    </row>
    <row r="140" spans="9:19" s="16" customFormat="1" ht="15" hidden="1" x14ac:dyDescent="0.2">
      <c r="I140" s="212" t="s">
        <v>71</v>
      </c>
      <c r="J140" s="214"/>
      <c r="K140" s="218">
        <f>K139*$S$88</f>
        <v>729.4</v>
      </c>
      <c r="L140" s="213"/>
      <c r="M140" s="218">
        <f>M139*$S$88</f>
        <v>1458.8</v>
      </c>
      <c r="N140" s="213"/>
      <c r="O140" s="218">
        <f>O139*$S$88</f>
        <v>1458.8</v>
      </c>
      <c r="P140" s="217"/>
      <c r="Q140" s="218">
        <f>Q139*$S$88</f>
        <v>2917.6</v>
      </c>
      <c r="R140" s="210"/>
      <c r="S140" s="210"/>
    </row>
    <row r="141" spans="9:19" s="16" customFormat="1" ht="12.75" hidden="1" customHeight="1" x14ac:dyDescent="0.2">
      <c r="I141" s="212" t="s">
        <v>144</v>
      </c>
      <c r="J141" s="214"/>
      <c r="K141" s="218">
        <f t="shared" ref="K141:K146" si="18">K140*$S$88</f>
        <v>760.03480000000002</v>
      </c>
      <c r="L141" s="213"/>
      <c r="M141" s="218">
        <f t="shared" ref="M141:M146" si="19">M140*$S$88</f>
        <v>1520.0696</v>
      </c>
      <c r="N141" s="213"/>
      <c r="O141" s="218">
        <f t="shared" ref="O141:O146" si="20">O140*$S$88</f>
        <v>1520.0696</v>
      </c>
      <c r="P141" s="217"/>
      <c r="Q141" s="218">
        <f t="shared" ref="Q141:Q146" si="21">Q140*$S$88</f>
        <v>3040.1392000000001</v>
      </c>
      <c r="R141" s="210"/>
      <c r="S141" s="210"/>
    </row>
    <row r="142" spans="9:19" s="16" customFormat="1" ht="12.75" hidden="1" customHeight="1" x14ac:dyDescent="0.2">
      <c r="I142" s="212" t="s">
        <v>150</v>
      </c>
      <c r="J142" s="214"/>
      <c r="K142" s="218">
        <f t="shared" si="18"/>
        <v>791.95626160000006</v>
      </c>
      <c r="L142" s="213"/>
      <c r="M142" s="218">
        <f t="shared" si="19"/>
        <v>1583.9125232000001</v>
      </c>
      <c r="N142" s="213"/>
      <c r="O142" s="218">
        <f t="shared" si="20"/>
        <v>1583.9125232000001</v>
      </c>
      <c r="P142" s="217"/>
      <c r="Q142" s="218">
        <f t="shared" si="21"/>
        <v>3167.8250464000002</v>
      </c>
      <c r="R142" s="210"/>
      <c r="S142" s="210"/>
    </row>
    <row r="143" spans="9:19" s="16" customFormat="1" ht="12.75" hidden="1" customHeight="1" x14ac:dyDescent="0.2">
      <c r="I143" s="212" t="s">
        <v>151</v>
      </c>
      <c r="J143" s="214"/>
      <c r="K143" s="218">
        <f t="shared" si="18"/>
        <v>825.21842458720005</v>
      </c>
      <c r="L143" s="213"/>
      <c r="M143" s="218">
        <f t="shared" si="19"/>
        <v>1650.4368491744001</v>
      </c>
      <c r="N143" s="213"/>
      <c r="O143" s="218">
        <f t="shared" si="20"/>
        <v>1650.4368491744001</v>
      </c>
      <c r="P143" s="217"/>
      <c r="Q143" s="218">
        <f t="shared" si="21"/>
        <v>3300.8736983488002</v>
      </c>
      <c r="R143" s="210"/>
      <c r="S143" s="210"/>
    </row>
    <row r="144" spans="9:19" s="16" customFormat="1" ht="12.75" hidden="1" customHeight="1" x14ac:dyDescent="0.2">
      <c r="I144" s="212" t="s">
        <v>166</v>
      </c>
      <c r="J144" s="214"/>
      <c r="K144" s="218">
        <f t="shared" si="18"/>
        <v>859.87759841986247</v>
      </c>
      <c r="L144" s="213"/>
      <c r="M144" s="218">
        <f t="shared" si="19"/>
        <v>1719.7551968397249</v>
      </c>
      <c r="N144" s="213"/>
      <c r="O144" s="218">
        <f t="shared" si="20"/>
        <v>1719.7551968397249</v>
      </c>
      <c r="P144" s="217"/>
      <c r="Q144" s="218">
        <f t="shared" si="21"/>
        <v>3439.5103936794499</v>
      </c>
      <c r="R144" s="210"/>
      <c r="S144" s="210"/>
    </row>
    <row r="145" spans="3:19" s="16" customFormat="1" ht="12.75" hidden="1" customHeight="1" x14ac:dyDescent="0.2">
      <c r="I145" s="212" t="s">
        <v>171</v>
      </c>
      <c r="J145" s="214"/>
      <c r="K145" s="218">
        <f t="shared" si="18"/>
        <v>895.99245755349671</v>
      </c>
      <c r="L145" s="213"/>
      <c r="M145" s="218">
        <f t="shared" si="19"/>
        <v>1791.9849151069934</v>
      </c>
      <c r="N145" s="213"/>
      <c r="O145" s="218">
        <f t="shared" si="20"/>
        <v>1791.9849151069934</v>
      </c>
      <c r="P145" s="217"/>
      <c r="Q145" s="218">
        <f t="shared" si="21"/>
        <v>3583.9698302139868</v>
      </c>
      <c r="R145" s="210"/>
      <c r="S145" s="210"/>
    </row>
    <row r="146" spans="3:19" s="16" customFormat="1" ht="12.75" hidden="1" customHeight="1" x14ac:dyDescent="0.2">
      <c r="I146" s="212" t="s">
        <v>175</v>
      </c>
      <c r="J146" s="214"/>
      <c r="K146" s="218">
        <f t="shared" si="18"/>
        <v>933.62414077074357</v>
      </c>
      <c r="L146" s="213"/>
      <c r="M146" s="218">
        <f t="shared" si="19"/>
        <v>1867.2482815414871</v>
      </c>
      <c r="N146" s="213"/>
      <c r="O146" s="218">
        <f t="shared" si="20"/>
        <v>1867.2482815414871</v>
      </c>
      <c r="P146" s="217"/>
      <c r="Q146" s="218">
        <f t="shared" si="21"/>
        <v>3734.4965630829743</v>
      </c>
      <c r="R146" s="210"/>
      <c r="S146" s="210"/>
    </row>
    <row r="147" spans="3:19" s="16" customFormat="1" ht="12.75" hidden="1" customHeight="1" x14ac:dyDescent="0.2">
      <c r="C147" s="18"/>
      <c r="D147" s="18"/>
      <c r="E147" s="18"/>
      <c r="F147" s="18"/>
      <c r="G147" s="18"/>
      <c r="H147" s="18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</row>
    <row r="148" spans="3:19" s="16" customFormat="1" ht="15" hidden="1" x14ac:dyDescent="0.2">
      <c r="I148" s="229" t="s">
        <v>153</v>
      </c>
      <c r="J148" s="229"/>
      <c r="K148" s="229"/>
      <c r="L148" s="229"/>
      <c r="M148" s="229"/>
      <c r="N148" s="229"/>
      <c r="O148" s="229"/>
      <c r="P148" s="229"/>
      <c r="Q148" s="229"/>
      <c r="R148" s="210"/>
      <c r="S148" s="210"/>
    </row>
    <row r="149" spans="3:19" s="16" customFormat="1" ht="15" hidden="1" x14ac:dyDescent="0.2">
      <c r="I149" s="214"/>
      <c r="J149" s="213"/>
      <c r="K149" s="215" t="s">
        <v>60</v>
      </c>
      <c r="L149" s="213"/>
      <c r="M149" s="215" t="s">
        <v>61</v>
      </c>
      <c r="N149" s="213"/>
      <c r="O149" s="215" t="s">
        <v>62</v>
      </c>
      <c r="P149" s="213"/>
      <c r="Q149" s="215" t="s">
        <v>63</v>
      </c>
      <c r="R149" s="210"/>
      <c r="S149" s="210"/>
    </row>
    <row r="150" spans="3:19" s="16" customFormat="1" ht="15" hidden="1" x14ac:dyDescent="0.2">
      <c r="I150" s="212"/>
      <c r="J150" s="213"/>
      <c r="K150" s="214"/>
      <c r="L150" s="214"/>
      <c r="M150" s="215"/>
      <c r="N150" s="213"/>
      <c r="O150" s="215"/>
      <c r="P150" s="213"/>
      <c r="Q150" s="215"/>
      <c r="R150" s="210"/>
      <c r="S150" s="210"/>
    </row>
    <row r="151" spans="3:19" s="16" customFormat="1" ht="15" hidden="1" x14ac:dyDescent="0.2">
      <c r="I151" s="212" t="s">
        <v>66</v>
      </c>
      <c r="J151" s="214"/>
      <c r="K151" s="221">
        <f>Q151/4</f>
        <v>1324.5</v>
      </c>
      <c r="L151" s="213"/>
      <c r="M151" s="221">
        <f>Q151/2</f>
        <v>2649</v>
      </c>
      <c r="N151" s="213"/>
      <c r="O151" s="221">
        <f>Q151/2</f>
        <v>2649</v>
      </c>
      <c r="P151" s="213"/>
      <c r="Q151" s="221">
        <v>5298</v>
      </c>
      <c r="R151" s="210"/>
      <c r="S151" s="210"/>
    </row>
    <row r="152" spans="3:19" s="16" customFormat="1" ht="15" hidden="1" x14ac:dyDescent="0.2">
      <c r="I152" s="212" t="s">
        <v>67</v>
      </c>
      <c r="J152" s="214"/>
      <c r="K152" s="218">
        <f>K151*$S$88</f>
        <v>1380.1290000000001</v>
      </c>
      <c r="L152" s="213"/>
      <c r="M152" s="218">
        <f>M151*$S$88</f>
        <v>2760.2580000000003</v>
      </c>
      <c r="N152" s="213"/>
      <c r="O152" s="218">
        <f>O151*$S$88</f>
        <v>2760.2580000000003</v>
      </c>
      <c r="P152" s="213"/>
      <c r="Q152" s="218">
        <f>Q151*$S$88</f>
        <v>5520.5160000000005</v>
      </c>
      <c r="R152" s="210"/>
      <c r="S152" s="210"/>
    </row>
    <row r="153" spans="3:19" s="16" customFormat="1" ht="15" hidden="1" x14ac:dyDescent="0.2">
      <c r="I153" s="212" t="s">
        <v>142</v>
      </c>
      <c r="J153" s="214"/>
      <c r="K153" s="218">
        <f t="shared" ref="K153:K158" si="22">K152*$S$88</f>
        <v>1438.0944180000001</v>
      </c>
      <c r="L153" s="213"/>
      <c r="M153" s="218">
        <f t="shared" ref="M153:M158" si="23">M152*$S$88</f>
        <v>2876.1888360000003</v>
      </c>
      <c r="N153" s="213"/>
      <c r="O153" s="218">
        <f t="shared" ref="O153:O158" si="24">O152*$S$88</f>
        <v>2876.1888360000003</v>
      </c>
      <c r="P153" s="213"/>
      <c r="Q153" s="218">
        <f t="shared" ref="Q153:Q158" si="25">Q152*$S$88</f>
        <v>5752.3776720000005</v>
      </c>
      <c r="R153" s="210"/>
      <c r="S153" s="210"/>
    </row>
    <row r="154" spans="3:19" s="16" customFormat="1" ht="15" hidden="1" x14ac:dyDescent="0.2">
      <c r="I154" s="212" t="s">
        <v>146</v>
      </c>
      <c r="J154" s="214"/>
      <c r="K154" s="218">
        <f t="shared" si="22"/>
        <v>1498.4943835560002</v>
      </c>
      <c r="L154" s="213"/>
      <c r="M154" s="218">
        <f t="shared" si="23"/>
        <v>2996.9887671120005</v>
      </c>
      <c r="N154" s="213"/>
      <c r="O154" s="218">
        <f t="shared" si="24"/>
        <v>2996.9887671120005</v>
      </c>
      <c r="P154" s="213"/>
      <c r="Q154" s="218">
        <f t="shared" si="25"/>
        <v>5993.9775342240009</v>
      </c>
      <c r="R154" s="210"/>
      <c r="S154" s="210"/>
    </row>
    <row r="155" spans="3:19" s="16" customFormat="1" ht="15" hidden="1" x14ac:dyDescent="0.2">
      <c r="I155" s="212" t="s">
        <v>147</v>
      </c>
      <c r="J155" s="214"/>
      <c r="K155" s="218">
        <f t="shared" si="22"/>
        <v>1561.4311476653522</v>
      </c>
      <c r="L155" s="213"/>
      <c r="M155" s="218">
        <f t="shared" si="23"/>
        <v>3122.8622953307045</v>
      </c>
      <c r="N155" s="213"/>
      <c r="O155" s="218">
        <f t="shared" si="24"/>
        <v>3122.8622953307045</v>
      </c>
      <c r="P155" s="213"/>
      <c r="Q155" s="218">
        <f t="shared" si="25"/>
        <v>6245.7245906614089</v>
      </c>
      <c r="R155" s="210"/>
      <c r="S155" s="210"/>
    </row>
    <row r="156" spans="3:19" s="16" customFormat="1" ht="15" hidden="1" x14ac:dyDescent="0.2">
      <c r="I156" s="212" t="s">
        <v>165</v>
      </c>
      <c r="J156" s="214"/>
      <c r="K156" s="218">
        <f t="shared" si="22"/>
        <v>1627.011255867297</v>
      </c>
      <c r="L156" s="213"/>
      <c r="M156" s="218">
        <f t="shared" si="23"/>
        <v>3254.022511734594</v>
      </c>
      <c r="N156" s="213"/>
      <c r="O156" s="218">
        <f t="shared" si="24"/>
        <v>3254.022511734594</v>
      </c>
      <c r="P156" s="213"/>
      <c r="Q156" s="218">
        <f t="shared" si="25"/>
        <v>6508.045023469188</v>
      </c>
      <c r="R156" s="210"/>
      <c r="S156" s="210"/>
    </row>
    <row r="157" spans="3:19" s="16" customFormat="1" ht="15" hidden="1" x14ac:dyDescent="0.2">
      <c r="I157" s="212" t="s">
        <v>169</v>
      </c>
      <c r="J157" s="214"/>
      <c r="K157" s="218">
        <f t="shared" si="22"/>
        <v>1695.3457286137236</v>
      </c>
      <c r="L157" s="213"/>
      <c r="M157" s="218">
        <f t="shared" si="23"/>
        <v>3390.6914572274472</v>
      </c>
      <c r="N157" s="213"/>
      <c r="O157" s="218">
        <f t="shared" si="24"/>
        <v>3390.6914572274472</v>
      </c>
      <c r="P157" s="213"/>
      <c r="Q157" s="218">
        <f t="shared" si="25"/>
        <v>6781.3829144548945</v>
      </c>
      <c r="R157" s="210"/>
      <c r="S157" s="210"/>
    </row>
    <row r="158" spans="3:19" s="16" customFormat="1" ht="15" hidden="1" x14ac:dyDescent="0.2">
      <c r="I158" s="212" t="s">
        <v>174</v>
      </c>
      <c r="J158" s="214"/>
      <c r="K158" s="218">
        <f t="shared" si="22"/>
        <v>1766.5502492155001</v>
      </c>
      <c r="L158" s="213"/>
      <c r="M158" s="218">
        <f t="shared" si="23"/>
        <v>3533.1004984310002</v>
      </c>
      <c r="N158" s="213"/>
      <c r="O158" s="218">
        <f t="shared" si="24"/>
        <v>3533.1004984310002</v>
      </c>
      <c r="P158" s="213"/>
      <c r="Q158" s="218">
        <f t="shared" si="25"/>
        <v>7066.2009968620005</v>
      </c>
      <c r="R158" s="210"/>
      <c r="S158" s="210"/>
    </row>
    <row r="159" spans="3:19" s="16" customFormat="1" ht="15" hidden="1" x14ac:dyDescent="0.2">
      <c r="I159" s="212"/>
      <c r="J159" s="214"/>
      <c r="K159" s="218">
        <v>0</v>
      </c>
      <c r="L159" s="214"/>
      <c r="M159" s="215"/>
      <c r="N159" s="213"/>
      <c r="O159" s="218">
        <v>0</v>
      </c>
      <c r="P159" s="213"/>
      <c r="Q159" s="215"/>
      <c r="R159" s="210"/>
      <c r="S159" s="210"/>
    </row>
    <row r="160" spans="3:19" s="16" customFormat="1" ht="15" hidden="1" x14ac:dyDescent="0.2">
      <c r="I160" s="212" t="s">
        <v>68</v>
      </c>
      <c r="J160" s="214"/>
      <c r="K160" s="219">
        <f>Q160/4</f>
        <v>1286</v>
      </c>
      <c r="L160" s="216"/>
      <c r="M160" s="219">
        <f>Q160/2</f>
        <v>2572</v>
      </c>
      <c r="N160" s="216"/>
      <c r="O160" s="219">
        <f>Q160/2</f>
        <v>2572</v>
      </c>
      <c r="P160" s="216"/>
      <c r="Q160" s="219">
        <v>5144</v>
      </c>
      <c r="R160" s="210"/>
      <c r="S160" s="210"/>
    </row>
    <row r="161" spans="9:19" s="16" customFormat="1" ht="15" hidden="1" x14ac:dyDescent="0.2">
      <c r="I161" s="212" t="s">
        <v>69</v>
      </c>
      <c r="J161" s="214"/>
      <c r="K161" s="218">
        <f>M161/2</f>
        <v>1324.5</v>
      </c>
      <c r="L161" s="216"/>
      <c r="M161" s="218">
        <f>O161</f>
        <v>2649</v>
      </c>
      <c r="N161" s="216"/>
      <c r="O161" s="218">
        <f>Q161/2</f>
        <v>2649</v>
      </c>
      <c r="P161" s="216"/>
      <c r="Q161" s="218">
        <v>5298</v>
      </c>
      <c r="R161" s="210"/>
      <c r="S161" s="210"/>
    </row>
    <row r="162" spans="9:19" s="16" customFormat="1" ht="15" hidden="1" x14ac:dyDescent="0.2">
      <c r="I162" s="212" t="s">
        <v>143</v>
      </c>
      <c r="J162" s="214"/>
      <c r="K162" s="218">
        <f t="shared" ref="K162:K167" si="26">K161*$S$88</f>
        <v>1380.1290000000001</v>
      </c>
      <c r="L162" s="216"/>
      <c r="M162" s="218">
        <f t="shared" ref="M162:M167" si="27">M161*$S$88</f>
        <v>2760.2580000000003</v>
      </c>
      <c r="N162" s="216"/>
      <c r="O162" s="218">
        <f t="shared" ref="O162:O167" si="28">O161*$S$88</f>
        <v>2760.2580000000003</v>
      </c>
      <c r="P162" s="216"/>
      <c r="Q162" s="218">
        <f>Q161*$S$88</f>
        <v>5520.5160000000005</v>
      </c>
      <c r="R162" s="210"/>
      <c r="S162" s="210"/>
    </row>
    <row r="163" spans="9:19" s="16" customFormat="1" ht="15" hidden="1" x14ac:dyDescent="0.2">
      <c r="I163" s="212" t="s">
        <v>148</v>
      </c>
      <c r="J163" s="214"/>
      <c r="K163" s="218">
        <f t="shared" si="26"/>
        <v>1438.0944180000001</v>
      </c>
      <c r="L163" s="216"/>
      <c r="M163" s="218">
        <f t="shared" si="27"/>
        <v>2876.1888360000003</v>
      </c>
      <c r="N163" s="216"/>
      <c r="O163" s="218">
        <f t="shared" si="28"/>
        <v>2876.1888360000003</v>
      </c>
      <c r="P163" s="216"/>
      <c r="Q163" s="218">
        <f t="shared" ref="Q163:Q167" si="29">Q162*$S$88</f>
        <v>5752.3776720000005</v>
      </c>
      <c r="R163" s="210"/>
      <c r="S163" s="210"/>
    </row>
    <row r="164" spans="9:19" s="16" customFormat="1" ht="15" hidden="1" x14ac:dyDescent="0.2">
      <c r="I164" s="212" t="s">
        <v>149</v>
      </c>
      <c r="J164" s="214"/>
      <c r="K164" s="218">
        <f t="shared" si="26"/>
        <v>1498.4943835560002</v>
      </c>
      <c r="L164" s="216"/>
      <c r="M164" s="218">
        <f t="shared" si="27"/>
        <v>2996.9887671120005</v>
      </c>
      <c r="N164" s="216"/>
      <c r="O164" s="218">
        <f t="shared" si="28"/>
        <v>2996.9887671120005</v>
      </c>
      <c r="P164" s="216"/>
      <c r="Q164" s="218">
        <f t="shared" si="29"/>
        <v>5993.9775342240009</v>
      </c>
      <c r="R164" s="210"/>
      <c r="S164" s="210"/>
    </row>
    <row r="165" spans="9:19" s="16" customFormat="1" ht="15" hidden="1" x14ac:dyDescent="0.2">
      <c r="I165" s="212" t="s">
        <v>162</v>
      </c>
      <c r="J165" s="214"/>
      <c r="K165" s="218">
        <f t="shared" si="26"/>
        <v>1561.4311476653522</v>
      </c>
      <c r="L165" s="216"/>
      <c r="M165" s="218">
        <f t="shared" si="27"/>
        <v>3122.8622953307045</v>
      </c>
      <c r="N165" s="216"/>
      <c r="O165" s="218">
        <f t="shared" si="28"/>
        <v>3122.8622953307045</v>
      </c>
      <c r="P165" s="216"/>
      <c r="Q165" s="218">
        <f t="shared" si="29"/>
        <v>6245.7245906614089</v>
      </c>
      <c r="R165" s="210"/>
      <c r="S165" s="210"/>
    </row>
    <row r="166" spans="9:19" s="16" customFormat="1" ht="15" hidden="1" x14ac:dyDescent="0.2">
      <c r="I166" s="212" t="s">
        <v>167</v>
      </c>
      <c r="J166" s="214"/>
      <c r="K166" s="218">
        <f t="shared" si="26"/>
        <v>1627.011255867297</v>
      </c>
      <c r="L166" s="216"/>
      <c r="M166" s="218">
        <f t="shared" si="27"/>
        <v>3254.022511734594</v>
      </c>
      <c r="N166" s="216"/>
      <c r="O166" s="218">
        <f t="shared" si="28"/>
        <v>3254.022511734594</v>
      </c>
      <c r="P166" s="216"/>
      <c r="Q166" s="218">
        <f t="shared" si="29"/>
        <v>6508.045023469188</v>
      </c>
      <c r="R166" s="210"/>
      <c r="S166" s="210"/>
    </row>
    <row r="167" spans="9:19" s="16" customFormat="1" ht="15" hidden="1" x14ac:dyDescent="0.2">
      <c r="I167" s="212" t="s">
        <v>170</v>
      </c>
      <c r="J167" s="214"/>
      <c r="K167" s="218">
        <f t="shared" si="26"/>
        <v>1695.3457286137236</v>
      </c>
      <c r="L167" s="216"/>
      <c r="M167" s="218">
        <f t="shared" si="27"/>
        <v>3390.6914572274472</v>
      </c>
      <c r="N167" s="216"/>
      <c r="O167" s="218">
        <f t="shared" si="28"/>
        <v>3390.6914572274472</v>
      </c>
      <c r="P167" s="216"/>
      <c r="Q167" s="218">
        <f t="shared" si="29"/>
        <v>6781.3829144548945</v>
      </c>
      <c r="R167" s="210"/>
      <c r="S167" s="210"/>
    </row>
    <row r="168" spans="9:19" s="16" customFormat="1" ht="15" hidden="1" x14ac:dyDescent="0.2">
      <c r="I168" s="212"/>
      <c r="J168" s="214"/>
      <c r="K168" s="218">
        <v>0</v>
      </c>
      <c r="L168" s="214"/>
      <c r="M168" s="215"/>
      <c r="N168" s="213"/>
      <c r="O168" s="218">
        <v>0</v>
      </c>
      <c r="P168" s="213"/>
      <c r="Q168" s="215"/>
      <c r="R168" s="210"/>
      <c r="S168" s="210"/>
    </row>
    <row r="169" spans="9:19" s="16" customFormat="1" ht="15" hidden="1" x14ac:dyDescent="0.2">
      <c r="I169" s="212" t="s">
        <v>70</v>
      </c>
      <c r="J169" s="214"/>
      <c r="K169" s="220">
        <f>Q169/4</f>
        <v>736.25</v>
      </c>
      <c r="L169" s="213"/>
      <c r="M169" s="220">
        <f>Q169/2</f>
        <v>1472.5</v>
      </c>
      <c r="N169" s="213"/>
      <c r="O169" s="220">
        <f>Q169/2</f>
        <v>1472.5</v>
      </c>
      <c r="P169" s="217"/>
      <c r="Q169" s="220">
        <v>2945</v>
      </c>
      <c r="R169" s="210"/>
      <c r="S169" s="210"/>
    </row>
    <row r="170" spans="9:19" s="16" customFormat="1" ht="15" hidden="1" x14ac:dyDescent="0.2">
      <c r="I170" s="212" t="s">
        <v>71</v>
      </c>
      <c r="J170" s="214"/>
      <c r="K170" s="218">
        <f>K169*$S$88</f>
        <v>767.17250000000001</v>
      </c>
      <c r="L170" s="213"/>
      <c r="M170" s="218">
        <f>M169*$S$88</f>
        <v>1534.345</v>
      </c>
      <c r="N170" s="213"/>
      <c r="O170" s="218">
        <f>O169*$S$88</f>
        <v>1534.345</v>
      </c>
      <c r="P170" s="217"/>
      <c r="Q170" s="218">
        <f>Q169*$S$88</f>
        <v>3068.69</v>
      </c>
      <c r="R170" s="210"/>
      <c r="S170" s="210"/>
    </row>
    <row r="171" spans="9:19" s="16" customFormat="1" ht="15" hidden="1" x14ac:dyDescent="0.2">
      <c r="I171" s="212" t="s">
        <v>144</v>
      </c>
      <c r="J171" s="214"/>
      <c r="K171" s="218">
        <f t="shared" ref="K171:K176" si="30">K170*$S$88</f>
        <v>799.39374500000008</v>
      </c>
      <c r="L171" s="213"/>
      <c r="M171" s="218">
        <f t="shared" ref="M171:M176" si="31">M170*$S$88</f>
        <v>1598.7874900000002</v>
      </c>
      <c r="N171" s="213"/>
      <c r="O171" s="218">
        <f t="shared" ref="O171:O176" si="32">O170*$S$88</f>
        <v>1598.7874900000002</v>
      </c>
      <c r="P171" s="217"/>
      <c r="Q171" s="218">
        <f t="shared" ref="Q171:Q176" si="33">Q170*$S$88</f>
        <v>3197.5749800000003</v>
      </c>
      <c r="R171" s="210"/>
      <c r="S171" s="210"/>
    </row>
    <row r="172" spans="9:19" s="16" customFormat="1" ht="15" hidden="1" x14ac:dyDescent="0.2">
      <c r="I172" s="212" t="s">
        <v>150</v>
      </c>
      <c r="J172" s="214"/>
      <c r="K172" s="218">
        <f t="shared" si="30"/>
        <v>832.96828229000016</v>
      </c>
      <c r="L172" s="213"/>
      <c r="M172" s="218">
        <f t="shared" si="31"/>
        <v>1665.9365645800003</v>
      </c>
      <c r="N172" s="213"/>
      <c r="O172" s="218">
        <f t="shared" si="32"/>
        <v>1665.9365645800003</v>
      </c>
      <c r="P172" s="217"/>
      <c r="Q172" s="218">
        <f t="shared" si="33"/>
        <v>3331.8731291600006</v>
      </c>
      <c r="R172" s="210"/>
      <c r="S172" s="210"/>
    </row>
    <row r="173" spans="9:19" s="16" customFormat="1" ht="15" hidden="1" x14ac:dyDescent="0.2">
      <c r="I173" s="212" t="s">
        <v>151</v>
      </c>
      <c r="J173" s="214"/>
      <c r="K173" s="218">
        <f t="shared" si="30"/>
        <v>867.95295014618023</v>
      </c>
      <c r="L173" s="213"/>
      <c r="M173" s="218">
        <f t="shared" si="31"/>
        <v>1735.9059002923605</v>
      </c>
      <c r="N173" s="213"/>
      <c r="O173" s="218">
        <f t="shared" si="32"/>
        <v>1735.9059002923605</v>
      </c>
      <c r="P173" s="217"/>
      <c r="Q173" s="218">
        <f t="shared" si="33"/>
        <v>3471.8118005847209</v>
      </c>
      <c r="R173" s="210"/>
      <c r="S173" s="210"/>
    </row>
    <row r="174" spans="9:19" s="16" customFormat="1" ht="15" hidden="1" x14ac:dyDescent="0.2">
      <c r="I174" s="212" t="s">
        <v>166</v>
      </c>
      <c r="J174" s="214"/>
      <c r="K174" s="218">
        <f t="shared" si="30"/>
        <v>904.40697405231981</v>
      </c>
      <c r="L174" s="213"/>
      <c r="M174" s="218">
        <f t="shared" si="31"/>
        <v>1808.8139481046396</v>
      </c>
      <c r="N174" s="213"/>
      <c r="O174" s="218">
        <f t="shared" si="32"/>
        <v>1808.8139481046396</v>
      </c>
      <c r="P174" s="217"/>
      <c r="Q174" s="218">
        <f t="shared" si="33"/>
        <v>3617.6278962092792</v>
      </c>
      <c r="R174" s="210"/>
      <c r="S174" s="210"/>
    </row>
    <row r="175" spans="9:19" s="16" customFormat="1" ht="15" hidden="1" x14ac:dyDescent="0.2">
      <c r="I175" s="212" t="s">
        <v>171</v>
      </c>
      <c r="J175" s="214"/>
      <c r="K175" s="218">
        <f t="shared" si="30"/>
        <v>942.39206696251733</v>
      </c>
      <c r="L175" s="213"/>
      <c r="M175" s="218">
        <f t="shared" si="31"/>
        <v>1884.7841339250347</v>
      </c>
      <c r="N175" s="213"/>
      <c r="O175" s="218">
        <f t="shared" si="32"/>
        <v>1884.7841339250347</v>
      </c>
      <c r="P175" s="217"/>
      <c r="Q175" s="218">
        <f t="shared" si="33"/>
        <v>3769.5682678500693</v>
      </c>
      <c r="R175" s="210"/>
      <c r="S175" s="210"/>
    </row>
    <row r="176" spans="9:19" s="16" customFormat="1" ht="15" hidden="1" x14ac:dyDescent="0.2">
      <c r="I176" s="212" t="s">
        <v>175</v>
      </c>
      <c r="J176" s="222"/>
      <c r="K176" s="218">
        <f t="shared" si="30"/>
        <v>981.97253377494314</v>
      </c>
      <c r="L176" s="223"/>
      <c r="M176" s="218">
        <f t="shared" si="31"/>
        <v>1963.9450675498863</v>
      </c>
      <c r="N176" s="223"/>
      <c r="O176" s="218">
        <f t="shared" si="32"/>
        <v>1963.9450675498863</v>
      </c>
      <c r="P176" s="224"/>
      <c r="Q176" s="218">
        <f t="shared" si="33"/>
        <v>3927.8901350997726</v>
      </c>
      <c r="R176" s="227"/>
      <c r="S176" s="227"/>
    </row>
    <row r="177" spans="9:17" s="9" customFormat="1" ht="15" hidden="1" x14ac:dyDescent="0.2"/>
    <row r="178" spans="9:17" s="9" customFormat="1" ht="18" hidden="1" customHeight="1" x14ac:dyDescent="0.2">
      <c r="I178" s="229" t="s">
        <v>176</v>
      </c>
      <c r="J178" s="229"/>
      <c r="K178" s="229"/>
      <c r="L178" s="229"/>
      <c r="M178" s="229"/>
      <c r="N178" s="229"/>
      <c r="O178" s="229"/>
      <c r="P178" s="229"/>
      <c r="Q178" s="229"/>
    </row>
    <row r="179" spans="9:17" s="9" customFormat="1" ht="15" hidden="1" x14ac:dyDescent="0.2">
      <c r="I179" s="214"/>
      <c r="J179" s="213"/>
      <c r="K179" s="215" t="s">
        <v>60</v>
      </c>
      <c r="L179" s="213"/>
      <c r="M179" s="215" t="s">
        <v>61</v>
      </c>
      <c r="N179" s="213"/>
      <c r="O179" s="215" t="s">
        <v>62</v>
      </c>
      <c r="P179" s="213"/>
      <c r="Q179" s="215" t="s">
        <v>63</v>
      </c>
    </row>
    <row r="180" spans="9:17" s="9" customFormat="1" ht="15" hidden="1" x14ac:dyDescent="0.2">
      <c r="I180" s="212"/>
      <c r="J180" s="213"/>
      <c r="K180" s="214"/>
      <c r="L180" s="214"/>
      <c r="M180" s="215"/>
      <c r="N180" s="213"/>
      <c r="O180" s="215"/>
      <c r="P180" s="213"/>
      <c r="Q180" s="215"/>
    </row>
    <row r="181" spans="9:17" s="9" customFormat="1" ht="15" hidden="1" x14ac:dyDescent="0.2">
      <c r="I181" s="212" t="s">
        <v>66</v>
      </c>
      <c r="J181" s="214"/>
      <c r="K181" s="221">
        <f>Q181/4</f>
        <v>1137.75</v>
      </c>
      <c r="L181" s="213"/>
      <c r="M181" s="221">
        <f>Q181/2</f>
        <v>2275.5</v>
      </c>
      <c r="N181" s="213"/>
      <c r="O181" s="221">
        <f>Q181/2</f>
        <v>2275.5</v>
      </c>
      <c r="P181" s="213"/>
      <c r="Q181" s="221">
        <v>4551</v>
      </c>
    </row>
    <row r="182" spans="9:17" s="9" customFormat="1" ht="15" hidden="1" x14ac:dyDescent="0.2">
      <c r="I182" s="212" t="s">
        <v>67</v>
      </c>
      <c r="J182" s="214"/>
      <c r="K182" s="218">
        <f>K181*$S$88</f>
        <v>1185.5355</v>
      </c>
      <c r="L182" s="213"/>
      <c r="M182" s="218">
        <f>M181*$S$88</f>
        <v>2371.0709999999999</v>
      </c>
      <c r="N182" s="213"/>
      <c r="O182" s="218">
        <f>O181*$S$88</f>
        <v>2371.0709999999999</v>
      </c>
      <c r="P182" s="213"/>
      <c r="Q182" s="218">
        <f>Q181*$S$88</f>
        <v>4742.1419999999998</v>
      </c>
    </row>
    <row r="183" spans="9:17" s="9" customFormat="1" ht="15" hidden="1" x14ac:dyDescent="0.2">
      <c r="I183" s="212" t="s">
        <v>142</v>
      </c>
      <c r="J183" s="214"/>
      <c r="K183" s="218">
        <f t="shared" ref="K183:K188" si="34">K182*$S$88</f>
        <v>1235.3279910000001</v>
      </c>
      <c r="L183" s="213"/>
      <c r="M183" s="218">
        <f t="shared" ref="M183:M188" si="35">M182*$S$88</f>
        <v>2470.6559820000002</v>
      </c>
      <c r="N183" s="213"/>
      <c r="O183" s="218">
        <f t="shared" ref="O183:O188" si="36">O182*$S$88</f>
        <v>2470.6559820000002</v>
      </c>
      <c r="P183" s="213"/>
      <c r="Q183" s="218">
        <f t="shared" ref="Q183:Q188" si="37">Q182*$S$88</f>
        <v>4941.3119640000004</v>
      </c>
    </row>
    <row r="184" spans="9:17" s="9" customFormat="1" ht="15" hidden="1" x14ac:dyDescent="0.2">
      <c r="I184" s="212" t="s">
        <v>146</v>
      </c>
      <c r="J184" s="214"/>
      <c r="K184" s="218">
        <f t="shared" si="34"/>
        <v>1287.2117666220001</v>
      </c>
      <c r="L184" s="213"/>
      <c r="M184" s="218">
        <f t="shared" si="35"/>
        <v>2574.4235332440003</v>
      </c>
      <c r="N184" s="213"/>
      <c r="O184" s="218">
        <f t="shared" si="36"/>
        <v>2574.4235332440003</v>
      </c>
      <c r="P184" s="213"/>
      <c r="Q184" s="218">
        <f t="shared" si="37"/>
        <v>5148.8470664880006</v>
      </c>
    </row>
    <row r="185" spans="9:17" s="9" customFormat="1" ht="15" hidden="1" x14ac:dyDescent="0.2">
      <c r="I185" s="212" t="s">
        <v>147</v>
      </c>
      <c r="J185" s="214"/>
      <c r="K185" s="218">
        <f t="shared" si="34"/>
        <v>1341.2746608201242</v>
      </c>
      <c r="L185" s="213"/>
      <c r="M185" s="218">
        <f t="shared" si="35"/>
        <v>2682.5493216402483</v>
      </c>
      <c r="N185" s="213"/>
      <c r="O185" s="218">
        <f t="shared" si="36"/>
        <v>2682.5493216402483</v>
      </c>
      <c r="P185" s="213"/>
      <c r="Q185" s="218">
        <f t="shared" si="37"/>
        <v>5365.0986432804966</v>
      </c>
    </row>
    <row r="186" spans="9:17" s="9" customFormat="1" ht="15" hidden="1" x14ac:dyDescent="0.2">
      <c r="I186" s="212" t="s">
        <v>165</v>
      </c>
      <c r="J186" s="214"/>
      <c r="K186" s="218">
        <f t="shared" si="34"/>
        <v>1397.6081965745693</v>
      </c>
      <c r="L186" s="213"/>
      <c r="M186" s="218">
        <f t="shared" si="35"/>
        <v>2795.2163931491386</v>
      </c>
      <c r="N186" s="213"/>
      <c r="O186" s="218">
        <f t="shared" si="36"/>
        <v>2795.2163931491386</v>
      </c>
      <c r="P186" s="213"/>
      <c r="Q186" s="218">
        <f t="shared" si="37"/>
        <v>5590.4327862982773</v>
      </c>
    </row>
    <row r="187" spans="9:17" s="9" customFormat="1" ht="15" hidden="1" x14ac:dyDescent="0.2">
      <c r="I187" s="212" t="s">
        <v>169</v>
      </c>
      <c r="J187" s="214"/>
      <c r="K187" s="218">
        <f t="shared" si="34"/>
        <v>1456.3077408307013</v>
      </c>
      <c r="L187" s="213"/>
      <c r="M187" s="218">
        <f t="shared" si="35"/>
        <v>2912.6154816614026</v>
      </c>
      <c r="N187" s="213"/>
      <c r="O187" s="218">
        <f t="shared" si="36"/>
        <v>2912.6154816614026</v>
      </c>
      <c r="P187" s="213"/>
      <c r="Q187" s="218">
        <f t="shared" si="37"/>
        <v>5825.2309633228051</v>
      </c>
    </row>
    <row r="188" spans="9:17" s="9" customFormat="1" ht="15" hidden="1" x14ac:dyDescent="0.2">
      <c r="I188" s="212" t="s">
        <v>174</v>
      </c>
      <c r="J188" s="214"/>
      <c r="K188" s="218">
        <f t="shared" si="34"/>
        <v>1517.4726659455907</v>
      </c>
      <c r="L188" s="213"/>
      <c r="M188" s="218">
        <f t="shared" si="35"/>
        <v>3034.9453318911815</v>
      </c>
      <c r="N188" s="213"/>
      <c r="O188" s="218">
        <f t="shared" si="36"/>
        <v>3034.9453318911815</v>
      </c>
      <c r="P188" s="213"/>
      <c r="Q188" s="218">
        <f t="shared" si="37"/>
        <v>6069.8906637823629</v>
      </c>
    </row>
    <row r="189" spans="9:17" s="9" customFormat="1" ht="15" hidden="1" x14ac:dyDescent="0.2">
      <c r="I189" s="212"/>
      <c r="J189" s="214"/>
      <c r="K189" s="218">
        <v>0</v>
      </c>
      <c r="L189" s="214"/>
      <c r="M189" s="215"/>
      <c r="N189" s="213"/>
      <c r="O189" s="218">
        <v>0</v>
      </c>
      <c r="P189" s="213"/>
      <c r="Q189" s="215"/>
    </row>
    <row r="190" spans="9:17" s="9" customFormat="1" ht="15" hidden="1" x14ac:dyDescent="0.2">
      <c r="I190" s="212" t="s">
        <v>68</v>
      </c>
      <c r="J190" s="214"/>
      <c r="K190" s="219">
        <f>Q190/4</f>
        <v>1059.25</v>
      </c>
      <c r="L190" s="216"/>
      <c r="M190" s="219">
        <f>Q190/2</f>
        <v>2118.5</v>
      </c>
      <c r="N190" s="216"/>
      <c r="O190" s="219">
        <f>Q190/2</f>
        <v>2118.5</v>
      </c>
      <c r="P190" s="216"/>
      <c r="Q190" s="219">
        <f>Q100</f>
        <v>4237</v>
      </c>
    </row>
    <row r="191" spans="9:17" s="9" customFormat="1" ht="15" hidden="1" x14ac:dyDescent="0.2">
      <c r="I191" s="212" t="s">
        <v>69</v>
      </c>
      <c r="J191" s="214"/>
      <c r="K191" s="218">
        <f>M191/2</f>
        <v>1137.75</v>
      </c>
      <c r="L191" s="216"/>
      <c r="M191" s="218">
        <f>O191</f>
        <v>2275.5</v>
      </c>
      <c r="N191" s="216"/>
      <c r="O191" s="218">
        <f>Q191/2</f>
        <v>2275.5</v>
      </c>
      <c r="P191" s="216"/>
      <c r="Q191" s="218">
        <v>4551</v>
      </c>
    </row>
    <row r="192" spans="9:17" s="9" customFormat="1" ht="15" hidden="1" x14ac:dyDescent="0.2">
      <c r="I192" s="212" t="s">
        <v>143</v>
      </c>
      <c r="J192" s="214"/>
      <c r="K192" s="218">
        <f t="shared" ref="K192:K197" si="38">K191*$S$88</f>
        <v>1185.5355</v>
      </c>
      <c r="L192" s="216"/>
      <c r="M192" s="218">
        <f t="shared" ref="M192:M197" si="39">M191*$S$88</f>
        <v>2371.0709999999999</v>
      </c>
      <c r="N192" s="216"/>
      <c r="O192" s="218">
        <f t="shared" ref="O192:O197" si="40">O191*$S$88</f>
        <v>2371.0709999999999</v>
      </c>
      <c r="P192" s="216"/>
      <c r="Q192" s="218">
        <f>Q191*$S$88</f>
        <v>4742.1419999999998</v>
      </c>
    </row>
    <row r="193" spans="9:17" s="9" customFormat="1" ht="15" hidden="1" x14ac:dyDescent="0.2">
      <c r="I193" s="212" t="s">
        <v>148</v>
      </c>
      <c r="J193" s="214"/>
      <c r="K193" s="218">
        <f t="shared" si="38"/>
        <v>1235.3279910000001</v>
      </c>
      <c r="L193" s="216"/>
      <c r="M193" s="218">
        <f t="shared" si="39"/>
        <v>2470.6559820000002</v>
      </c>
      <c r="N193" s="216"/>
      <c r="O193" s="218">
        <f t="shared" si="40"/>
        <v>2470.6559820000002</v>
      </c>
      <c r="P193" s="216"/>
      <c r="Q193" s="218">
        <f t="shared" ref="Q193:Q197" si="41">Q192*$S$88</f>
        <v>4941.3119640000004</v>
      </c>
    </row>
    <row r="194" spans="9:17" s="9" customFormat="1" ht="15" hidden="1" x14ac:dyDescent="0.2">
      <c r="I194" s="212" t="s">
        <v>149</v>
      </c>
      <c r="J194" s="214"/>
      <c r="K194" s="218">
        <f t="shared" si="38"/>
        <v>1287.2117666220001</v>
      </c>
      <c r="L194" s="216"/>
      <c r="M194" s="218">
        <f t="shared" si="39"/>
        <v>2574.4235332440003</v>
      </c>
      <c r="N194" s="216"/>
      <c r="O194" s="218">
        <f t="shared" si="40"/>
        <v>2574.4235332440003</v>
      </c>
      <c r="P194" s="216"/>
      <c r="Q194" s="218">
        <f t="shared" si="41"/>
        <v>5148.8470664880006</v>
      </c>
    </row>
    <row r="195" spans="9:17" s="9" customFormat="1" ht="15" hidden="1" x14ac:dyDescent="0.2">
      <c r="I195" s="212" t="s">
        <v>162</v>
      </c>
      <c r="J195" s="214"/>
      <c r="K195" s="218">
        <f t="shared" si="38"/>
        <v>1341.2746608201242</v>
      </c>
      <c r="L195" s="216"/>
      <c r="M195" s="218">
        <f t="shared" si="39"/>
        <v>2682.5493216402483</v>
      </c>
      <c r="N195" s="216"/>
      <c r="O195" s="218">
        <f t="shared" si="40"/>
        <v>2682.5493216402483</v>
      </c>
      <c r="P195" s="216"/>
      <c r="Q195" s="218">
        <f t="shared" si="41"/>
        <v>5365.0986432804966</v>
      </c>
    </row>
    <row r="196" spans="9:17" s="9" customFormat="1" ht="15" hidden="1" x14ac:dyDescent="0.2">
      <c r="I196" s="212" t="s">
        <v>167</v>
      </c>
      <c r="J196" s="214"/>
      <c r="K196" s="218">
        <f t="shared" si="38"/>
        <v>1397.6081965745693</v>
      </c>
      <c r="L196" s="216"/>
      <c r="M196" s="218">
        <f t="shared" si="39"/>
        <v>2795.2163931491386</v>
      </c>
      <c r="N196" s="216"/>
      <c r="O196" s="218">
        <f t="shared" si="40"/>
        <v>2795.2163931491386</v>
      </c>
      <c r="P196" s="216"/>
      <c r="Q196" s="218">
        <f t="shared" si="41"/>
        <v>5590.4327862982773</v>
      </c>
    </row>
    <row r="197" spans="9:17" s="9" customFormat="1" ht="15" hidden="1" x14ac:dyDescent="0.2">
      <c r="I197" s="212" t="s">
        <v>170</v>
      </c>
      <c r="J197" s="214"/>
      <c r="K197" s="218">
        <f t="shared" si="38"/>
        <v>1456.3077408307013</v>
      </c>
      <c r="L197" s="216"/>
      <c r="M197" s="218">
        <f t="shared" si="39"/>
        <v>2912.6154816614026</v>
      </c>
      <c r="N197" s="216"/>
      <c r="O197" s="218">
        <f t="shared" si="40"/>
        <v>2912.6154816614026</v>
      </c>
      <c r="P197" s="216"/>
      <c r="Q197" s="218">
        <f t="shared" si="41"/>
        <v>5825.2309633228051</v>
      </c>
    </row>
    <row r="198" spans="9:17" s="9" customFormat="1" ht="15" hidden="1" x14ac:dyDescent="0.2">
      <c r="I198" s="212"/>
      <c r="J198" s="214"/>
      <c r="K198" s="218">
        <v>0</v>
      </c>
      <c r="L198" s="214"/>
      <c r="M198" s="215"/>
      <c r="N198" s="213"/>
      <c r="O198" s="218">
        <v>0</v>
      </c>
      <c r="P198" s="213"/>
      <c r="Q198" s="215"/>
    </row>
    <row r="199" spans="9:17" s="9" customFormat="1" ht="15" hidden="1" x14ac:dyDescent="0.2">
      <c r="I199" s="212" t="s">
        <v>70</v>
      </c>
      <c r="J199" s="214"/>
      <c r="K199" s="220">
        <f>Q199/4</f>
        <v>632.5</v>
      </c>
      <c r="L199" s="213"/>
      <c r="M199" s="220">
        <f>Q199/2</f>
        <v>1265</v>
      </c>
      <c r="N199" s="213"/>
      <c r="O199" s="220">
        <f>Q199/2</f>
        <v>1265</v>
      </c>
      <c r="P199" s="217"/>
      <c r="Q199" s="220">
        <v>2530</v>
      </c>
    </row>
    <row r="200" spans="9:17" s="9" customFormat="1" ht="15" hidden="1" x14ac:dyDescent="0.2">
      <c r="I200" s="212" t="s">
        <v>71</v>
      </c>
      <c r="J200" s="214"/>
      <c r="K200" s="218">
        <f>K199*$S$88</f>
        <v>659.06500000000005</v>
      </c>
      <c r="L200" s="213"/>
      <c r="M200" s="218">
        <f>M199*$S$88</f>
        <v>1318.13</v>
      </c>
      <c r="N200" s="213"/>
      <c r="O200" s="218">
        <f>O199*$S$88</f>
        <v>1318.13</v>
      </c>
      <c r="P200" s="217"/>
      <c r="Q200" s="218">
        <f>Q199*$S$88</f>
        <v>2636.26</v>
      </c>
    </row>
    <row r="201" spans="9:17" s="9" customFormat="1" ht="15" hidden="1" x14ac:dyDescent="0.2">
      <c r="I201" s="212" t="s">
        <v>144</v>
      </c>
      <c r="J201" s="214"/>
      <c r="K201" s="218">
        <f t="shared" ref="K201:K206" si="42">K200*$S$88</f>
        <v>686.74573000000009</v>
      </c>
      <c r="L201" s="213"/>
      <c r="M201" s="218">
        <f t="shared" ref="M201:M206" si="43">M200*$S$88</f>
        <v>1373.4914600000002</v>
      </c>
      <c r="N201" s="213"/>
      <c r="O201" s="218">
        <f t="shared" ref="O201:O206" si="44">O200*$S$88</f>
        <v>1373.4914600000002</v>
      </c>
      <c r="P201" s="217"/>
      <c r="Q201" s="218">
        <f t="shared" ref="Q201:Q206" si="45">Q200*$S$88</f>
        <v>2746.9829200000004</v>
      </c>
    </row>
    <row r="202" spans="9:17" s="9" customFormat="1" ht="15" hidden="1" x14ac:dyDescent="0.2">
      <c r="I202" s="212" t="s">
        <v>150</v>
      </c>
      <c r="J202" s="214"/>
      <c r="K202" s="218">
        <f t="shared" si="42"/>
        <v>715.58905066000011</v>
      </c>
      <c r="L202" s="213"/>
      <c r="M202" s="218">
        <f t="shared" si="43"/>
        <v>1431.1781013200002</v>
      </c>
      <c r="N202" s="213"/>
      <c r="O202" s="218">
        <f t="shared" si="44"/>
        <v>1431.1781013200002</v>
      </c>
      <c r="P202" s="217"/>
      <c r="Q202" s="218">
        <f t="shared" si="45"/>
        <v>2862.3562026400004</v>
      </c>
    </row>
    <row r="203" spans="9:17" s="9" customFormat="1" ht="15" hidden="1" x14ac:dyDescent="0.2">
      <c r="I203" s="212" t="s">
        <v>151</v>
      </c>
      <c r="J203" s="214"/>
      <c r="K203" s="218">
        <f t="shared" si="42"/>
        <v>745.64379078772015</v>
      </c>
      <c r="L203" s="213"/>
      <c r="M203" s="218">
        <f t="shared" si="43"/>
        <v>1491.2875815754403</v>
      </c>
      <c r="N203" s="213"/>
      <c r="O203" s="218">
        <f t="shared" si="44"/>
        <v>1491.2875815754403</v>
      </c>
      <c r="P203" s="217"/>
      <c r="Q203" s="218">
        <f t="shared" si="45"/>
        <v>2982.5751631508806</v>
      </c>
    </row>
    <row r="204" spans="9:17" s="9" customFormat="1" ht="15" hidden="1" x14ac:dyDescent="0.2">
      <c r="I204" s="212" t="s">
        <v>166</v>
      </c>
      <c r="J204" s="214"/>
      <c r="K204" s="218">
        <f t="shared" si="42"/>
        <v>776.96083000080444</v>
      </c>
      <c r="L204" s="213"/>
      <c r="M204" s="218">
        <f t="shared" si="43"/>
        <v>1553.9216600016089</v>
      </c>
      <c r="N204" s="213"/>
      <c r="O204" s="218">
        <f t="shared" si="44"/>
        <v>1553.9216600016089</v>
      </c>
      <c r="P204" s="217"/>
      <c r="Q204" s="218">
        <f t="shared" si="45"/>
        <v>3107.8433200032177</v>
      </c>
    </row>
    <row r="205" spans="9:17" s="9" customFormat="1" ht="15" hidden="1" x14ac:dyDescent="0.2">
      <c r="I205" s="212" t="s">
        <v>171</v>
      </c>
      <c r="J205" s="214"/>
      <c r="K205" s="218">
        <f t="shared" si="42"/>
        <v>809.59318486083828</v>
      </c>
      <c r="L205" s="213"/>
      <c r="M205" s="218">
        <f t="shared" si="43"/>
        <v>1619.1863697216766</v>
      </c>
      <c r="N205" s="213"/>
      <c r="O205" s="218">
        <f t="shared" si="44"/>
        <v>1619.1863697216766</v>
      </c>
      <c r="P205" s="217"/>
      <c r="Q205" s="218">
        <f t="shared" si="45"/>
        <v>3238.3727394433531</v>
      </c>
    </row>
    <row r="206" spans="9:17" s="9" customFormat="1" ht="15" hidden="1" x14ac:dyDescent="0.2">
      <c r="I206" s="212" t="s">
        <v>175</v>
      </c>
      <c r="J206" s="222"/>
      <c r="K206" s="218">
        <f t="shared" si="42"/>
        <v>843.59609862499349</v>
      </c>
      <c r="L206" s="223"/>
      <c r="M206" s="218">
        <f t="shared" si="43"/>
        <v>1687.192197249987</v>
      </c>
      <c r="N206" s="223"/>
      <c r="O206" s="218">
        <f t="shared" si="44"/>
        <v>1687.192197249987</v>
      </c>
      <c r="P206" s="224"/>
      <c r="Q206" s="218">
        <f t="shared" si="45"/>
        <v>3374.384394499974</v>
      </c>
    </row>
    <row r="207" spans="9:17" s="9" customFormat="1" ht="15" hidden="1" x14ac:dyDescent="0.2"/>
  </sheetData>
  <sheetProtection selectLockedCells="1"/>
  <mergeCells count="50">
    <mergeCell ref="C68:F68"/>
    <mergeCell ref="C31:H31"/>
    <mergeCell ref="C6:F6"/>
    <mergeCell ref="C7:F7"/>
    <mergeCell ref="C8:F8"/>
    <mergeCell ref="C67:F67"/>
    <mergeCell ref="C3:I3"/>
    <mergeCell ref="C11:H11"/>
    <mergeCell ref="C26:F26"/>
    <mergeCell ref="C27:F27"/>
    <mergeCell ref="C28:F28"/>
    <mergeCell ref="A59:A63"/>
    <mergeCell ref="C59:D59"/>
    <mergeCell ref="C61:D61"/>
    <mergeCell ref="C63:D63"/>
    <mergeCell ref="C46:F46"/>
    <mergeCell ref="A53:A57"/>
    <mergeCell ref="C53:D53"/>
    <mergeCell ref="C55:D55"/>
    <mergeCell ref="C57:D57"/>
    <mergeCell ref="C47:F47"/>
    <mergeCell ref="C48:F48"/>
    <mergeCell ref="C51:H51"/>
    <mergeCell ref="A13:A17"/>
    <mergeCell ref="C13:D13"/>
    <mergeCell ref="C15:D15"/>
    <mergeCell ref="C17:D17"/>
    <mergeCell ref="A19:A23"/>
    <mergeCell ref="C19:D19"/>
    <mergeCell ref="C21:D21"/>
    <mergeCell ref="C23:D23"/>
    <mergeCell ref="A39:A43"/>
    <mergeCell ref="C39:D39"/>
    <mergeCell ref="C41:D41"/>
    <mergeCell ref="C43:D43"/>
    <mergeCell ref="A33:A37"/>
    <mergeCell ref="C33:D33"/>
    <mergeCell ref="C35:D35"/>
    <mergeCell ref="C37:D37"/>
    <mergeCell ref="C69:F69"/>
    <mergeCell ref="C72:H72"/>
    <mergeCell ref="A74:A78"/>
    <mergeCell ref="C74:D74"/>
    <mergeCell ref="C76:D76"/>
    <mergeCell ref="C78:D78"/>
    <mergeCell ref="A80:A84"/>
    <mergeCell ref="C80:D80"/>
    <mergeCell ref="C82:D82"/>
    <mergeCell ref="C84:D84"/>
    <mergeCell ref="A85:I86"/>
  </mergeCells>
  <dataValidations count="11">
    <dataValidation type="list" allowBlank="1" showInputMessage="1" showErrorMessage="1" sqref="K17 S23 Q23 O23 M23 K23 S17 Q17 O17 M17">
      <formula1>$I$100:$I$107</formula1>
    </dataValidation>
    <dataValidation type="list" allowBlank="1" showInputMessage="1" showErrorMessage="1" sqref="K15 M15 O15 Q15 S15 K21 M21 O21 Q21 S21">
      <formula1>$I$91:$I$98</formula1>
    </dataValidation>
    <dataValidation type="list" allowBlank="1" showInputMessage="1" showErrorMessage="1" sqref="S19 Q19 O19 M19 K19">
      <formula1>$I$108:$I$116</formula1>
    </dataValidation>
    <dataValidation type="list" allowBlank="1" showInputMessage="1" showErrorMessage="1" sqref="I6 I46 I26 I67">
      <formula1>$S$89:$S$90</formula1>
    </dataValidation>
    <dataValidation type="list" allowBlank="1" showInputMessage="1" showErrorMessage="1" sqref="S43 K57 M57 O57 Q57 S57 K63 M63 O63 Q63 S63 K37 M37 O37 Q37 S37 K43 M43 O43 Q43 K78 M78 O78 Q78 S78 K84 M84 O84 Q84 S84">
      <formula1>$I$130:$I$137</formula1>
    </dataValidation>
    <dataValidation type="list" allowBlank="1" showInputMessage="1" showErrorMessage="1" sqref="K35 K61 K55 K41 K82 K76">
      <formula1>$I$121:$I$129</formula1>
    </dataValidation>
    <dataValidation type="list" allowBlank="1" showInputMessage="1" showErrorMessage="1" sqref="S39 K53 M53 O53 Q53 S53 K59 M59 O59 Q59 S59 K33 M33 O33 Q33 S33 K39 M39 O39 Q39 S80 M74 O74 Q74 S74 K80 M80 O80 Q80">
      <formula1>$I$139:$I$146</formula1>
    </dataValidation>
    <dataValidation type="list" allowBlank="1" showInputMessage="1" showErrorMessage="1" sqref="K30 S50 M50 Q50 O50 K50 S30 Q10:Q11 M10:M11 M30 Q30 O30 K10:K11 S10:S11 O10:O11 S71 M71 Q71 O71 K71">
      <formula1>$I$100:$I$105</formula1>
    </dataValidation>
    <dataValidation type="list" allowBlank="1" showInputMessage="1" showErrorMessage="1" sqref="K13 M13 O13 Q13 S13">
      <formula1>$I$109:$I$116</formula1>
    </dataValidation>
    <dataValidation type="list" allowBlank="1" showInputMessage="1" showErrorMessage="1" sqref="M35 M61 Q61 O55 O61 Q55 S55 S61 M55 M41 Q41 O35 O41 Q35 S35 S41 M82 Q82 O76 O82 Q76 S76 S82 M76">
      <formula1>$I$121:$I$128</formula1>
    </dataValidation>
    <dataValidation type="list" allowBlank="1" showInputMessage="1" showErrorMessage="1" sqref="K74">
      <formula1>$I$199:$I$206</formula1>
    </dataValidation>
  </dataValidations>
  <pageMargins left="0.25" right="0.25" top="1" bottom="1" header="0.5" footer="0.5"/>
  <pageSetup scale="35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5"/>
  <sheetViews>
    <sheetView workbookViewId="0">
      <selection activeCell="B36" sqref="B36"/>
    </sheetView>
  </sheetViews>
  <sheetFormatPr defaultRowHeight="12.75" x14ac:dyDescent="0.2"/>
  <cols>
    <col min="1" max="1" width="22" style="137" bestFit="1" customWidth="1"/>
    <col min="2" max="2" width="19.42578125" style="137" bestFit="1" customWidth="1"/>
    <col min="3" max="3" width="17.140625" style="137" customWidth="1"/>
    <col min="4" max="16384" width="9.140625" style="137"/>
  </cols>
  <sheetData>
    <row r="1" spans="1:3" ht="15" x14ac:dyDescent="0.25">
      <c r="A1" s="182" t="s">
        <v>104</v>
      </c>
      <c r="B1" s="183" t="str">
        <f>Summary!D3</f>
        <v>.</v>
      </c>
      <c r="C1" s="183"/>
    </row>
    <row r="2" spans="1:3" ht="15" x14ac:dyDescent="0.25">
      <c r="A2" s="182" t="s">
        <v>105</v>
      </c>
      <c r="B2" s="183" t="str">
        <f>Summary!D4</f>
        <v>.</v>
      </c>
      <c r="C2" s="183"/>
    </row>
    <row r="3" spans="1:3" ht="15" x14ac:dyDescent="0.25">
      <c r="A3" s="182" t="s">
        <v>106</v>
      </c>
      <c r="B3" s="183" t="str">
        <f>Summary!D5</f>
        <v>.</v>
      </c>
      <c r="C3" s="183"/>
    </row>
    <row r="4" spans="1:3" ht="15" x14ac:dyDescent="0.25">
      <c r="A4" s="182" t="s">
        <v>107</v>
      </c>
      <c r="B4" s="184" t="str">
        <f>Summary!D6</f>
        <v>.</v>
      </c>
      <c r="C4" s="184"/>
    </row>
    <row r="5" spans="1:3" ht="15" x14ac:dyDescent="0.25">
      <c r="A5" s="185" t="s">
        <v>108</v>
      </c>
      <c r="B5" s="196"/>
      <c r="C5" s="183"/>
    </row>
    <row r="7" spans="1:3" ht="15" x14ac:dyDescent="0.25">
      <c r="A7" s="186" t="s">
        <v>109</v>
      </c>
      <c r="B7" s="187" t="s">
        <v>110</v>
      </c>
      <c r="C7" s="186" t="s">
        <v>111</v>
      </c>
    </row>
    <row r="8" spans="1:3" ht="15" x14ac:dyDescent="0.25">
      <c r="A8" s="188" t="s">
        <v>112</v>
      </c>
      <c r="B8" s="189" t="s">
        <v>113</v>
      </c>
      <c r="C8" s="190">
        <f>ROUND(Summary!R38,0)</f>
        <v>0</v>
      </c>
    </row>
    <row r="9" spans="1:3" ht="15" x14ac:dyDescent="0.25">
      <c r="A9" s="188" t="s">
        <v>114</v>
      </c>
      <c r="B9" s="189" t="s">
        <v>115</v>
      </c>
      <c r="C9" s="190">
        <f>ROUND(Summary!R40,0)</f>
        <v>0</v>
      </c>
    </row>
    <row r="10" spans="1:3" ht="15" x14ac:dyDescent="0.25">
      <c r="A10" s="188" t="s">
        <v>116</v>
      </c>
      <c r="B10" s="189" t="s">
        <v>117</v>
      </c>
      <c r="C10" s="190">
        <f>ROUND(Summary!R65,0)</f>
        <v>0</v>
      </c>
    </row>
    <row r="11" spans="1:3" ht="15" x14ac:dyDescent="0.25">
      <c r="A11" s="188" t="s">
        <v>118</v>
      </c>
      <c r="B11" s="189" t="s">
        <v>119</v>
      </c>
      <c r="C11" s="190">
        <f>ROUND(Summary!R70+Summary!R75+Summary!R76,0)</f>
        <v>0</v>
      </c>
    </row>
    <row r="12" spans="1:3" ht="15" x14ac:dyDescent="0.25">
      <c r="A12" s="188" t="s">
        <v>120</v>
      </c>
      <c r="B12" s="189" t="s">
        <v>121</v>
      </c>
      <c r="C12" s="190">
        <f>ROUND(Summary!R71,0)</f>
        <v>0</v>
      </c>
    </row>
    <row r="13" spans="1:3" ht="15" x14ac:dyDescent="0.25">
      <c r="A13" s="188" t="s">
        <v>122</v>
      </c>
      <c r="B13" s="189" t="s">
        <v>123</v>
      </c>
      <c r="C13" s="190">
        <f>ROUND(SUM(Summary!R90:R93),0)</f>
        <v>0</v>
      </c>
    </row>
    <row r="14" spans="1:3" ht="15" x14ac:dyDescent="0.25">
      <c r="A14" s="188" t="s">
        <v>124</v>
      </c>
      <c r="B14" s="189" t="s">
        <v>125</v>
      </c>
      <c r="C14" s="190">
        <f>ROUND(Summary!R80,0)</f>
        <v>0</v>
      </c>
    </row>
    <row r="15" spans="1:3" ht="15" x14ac:dyDescent="0.25">
      <c r="A15" s="188" t="s">
        <v>126</v>
      </c>
      <c r="B15" s="191"/>
      <c r="C15" s="190"/>
    </row>
    <row r="16" spans="1:3" ht="15" x14ac:dyDescent="0.25">
      <c r="A16" s="192" t="s">
        <v>127</v>
      </c>
      <c r="B16" s="189" t="s">
        <v>128</v>
      </c>
      <c r="C16" s="190">
        <f>ROUND(Summary!R86+Summary!R88,0)</f>
        <v>0</v>
      </c>
    </row>
    <row r="17" spans="1:3" ht="15" x14ac:dyDescent="0.25">
      <c r="A17" s="192" t="s">
        <v>129</v>
      </c>
      <c r="B17" s="189" t="s">
        <v>130</v>
      </c>
      <c r="C17" s="190">
        <f>ROUND(Summary!R87+Summary!R89,0)</f>
        <v>0</v>
      </c>
    </row>
    <row r="18" spans="1:3" ht="15" x14ac:dyDescent="0.25">
      <c r="A18" s="188" t="s">
        <v>34</v>
      </c>
      <c r="B18" s="191"/>
      <c r="C18" s="190"/>
    </row>
    <row r="19" spans="1:3" ht="15" x14ac:dyDescent="0.25">
      <c r="A19" s="188" t="s">
        <v>131</v>
      </c>
      <c r="B19" s="189" t="s">
        <v>132</v>
      </c>
      <c r="C19" s="190">
        <f>ROUND(Summary!R83,0)</f>
        <v>0</v>
      </c>
    </row>
    <row r="20" spans="1:3" ht="15" x14ac:dyDescent="0.25">
      <c r="A20" s="188" t="s">
        <v>133</v>
      </c>
      <c r="B20" s="189" t="s">
        <v>134</v>
      </c>
      <c r="C20" s="190">
        <f>ROUND(Summary!R81,0)</f>
        <v>0</v>
      </c>
    </row>
    <row r="21" spans="1:3" ht="15" x14ac:dyDescent="0.25">
      <c r="A21" s="188" t="s">
        <v>135</v>
      </c>
      <c r="B21" s="189" t="s">
        <v>136</v>
      </c>
      <c r="C21" s="190">
        <f>ROUND(Summary!R74+Summary!R82,0)</f>
        <v>0</v>
      </c>
    </row>
    <row r="22" spans="1:3" ht="15" x14ac:dyDescent="0.25">
      <c r="A22" s="188" t="s">
        <v>137</v>
      </c>
      <c r="B22" s="189" t="s">
        <v>138</v>
      </c>
      <c r="C22" s="190">
        <f>ROUND(Summary!R84+Summary!R94+Summary!R95+Summary!R77+Summary!R85,0)</f>
        <v>0</v>
      </c>
    </row>
    <row r="23" spans="1:3" ht="15" x14ac:dyDescent="0.25">
      <c r="A23" s="188" t="s">
        <v>139</v>
      </c>
      <c r="B23" s="191"/>
      <c r="C23" s="193">
        <f>SUM(C8:C22)</f>
        <v>0</v>
      </c>
    </row>
    <row r="24" spans="1:3" ht="15" x14ac:dyDescent="0.25">
      <c r="A24" s="188" t="s">
        <v>38</v>
      </c>
      <c r="B24" s="189" t="s">
        <v>140</v>
      </c>
      <c r="C24" s="194">
        <f>ROUND(Summary!R103,0)</f>
        <v>0</v>
      </c>
    </row>
    <row r="25" spans="1:3" ht="15.75" thickBot="1" x14ac:dyDescent="0.3">
      <c r="A25" s="188" t="s">
        <v>141</v>
      </c>
      <c r="B25" s="191"/>
      <c r="C25" s="195">
        <f>SUM(C23:C24)</f>
        <v>0</v>
      </c>
    </row>
  </sheetData>
  <sheetProtection selectLockedCells="1"/>
  <pageMargins left="0.7" right="0.7" top="0.75" bottom="0.75" header="0.3" footer="0.3"/>
  <pageSetup orientation="portrait" r:id="rId1"/>
  <ignoredErrors>
    <ignoredError sqref="B1:B7" unlockedFormula="1"/>
    <ignoredError sqref="B8:B25" numberStoredAsText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Tuition</vt:lpstr>
      <vt:lpstr>SPA USE ONLY</vt:lpstr>
      <vt:lpstr>Summary!Print_Area</vt:lpstr>
      <vt:lpstr>Tuition!Print_Area</vt:lpstr>
    </vt:vector>
  </TitlesOfParts>
  <Company>Iowa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Alvarez</dc:creator>
  <cp:lastModifiedBy>Lajoie, Lisa A [A B E]</cp:lastModifiedBy>
  <cp:lastPrinted>2017-02-09T21:09:15Z</cp:lastPrinted>
  <dcterms:created xsi:type="dcterms:W3CDTF">2008-11-17T19:38:33Z</dcterms:created>
  <dcterms:modified xsi:type="dcterms:W3CDTF">2017-03-06T17:17:22Z</dcterms:modified>
</cp:coreProperties>
</file>